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320" windowHeight="9405" activeTab="2"/>
  </bookViews>
  <sheets>
    <sheet name="Huella de Carbono" sheetId="3" r:id="rId1"/>
    <sheet name="1.1. Usos suelo" sheetId="1" r:id="rId2"/>
    <sheet name="1.3. Funcionamiento" sheetId="2" r:id="rId3"/>
    <sheet name="2.2.2 Parques y jardines" sheetId="4" r:id="rId4"/>
    <sheet name="2.3 Viviendas" sheetId="5" r:id="rId5"/>
    <sheet name="2.4.2 Residuos" sheetId="6" r:id="rId6"/>
  </sheets>
  <calcPr calcId="145621"/>
</workbook>
</file>

<file path=xl/calcChain.xml><?xml version="1.0" encoding="utf-8"?>
<calcChain xmlns="http://schemas.openxmlformats.org/spreadsheetml/2006/main">
  <c r="H6" i="2" l="1"/>
  <c r="G6" i="2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04" i="3"/>
  <c r="D82" i="3"/>
  <c r="E72" i="3"/>
  <c r="H26" i="2"/>
  <c r="D24" i="2" s="1"/>
  <c r="C24" i="3" s="1"/>
  <c r="E24" i="3" s="1"/>
  <c r="E21" i="2"/>
  <c r="E20" i="2"/>
  <c r="E19" i="2"/>
  <c r="E14" i="2"/>
  <c r="E15" i="2"/>
  <c r="F15" i="2" s="1"/>
  <c r="E13" i="2"/>
  <c r="B21" i="2"/>
  <c r="J21" i="2" s="1"/>
  <c r="B20" i="2"/>
  <c r="J20" i="2" s="1"/>
  <c r="B19" i="2"/>
  <c r="J19" i="2" s="1"/>
  <c r="D21" i="2"/>
  <c r="F21" i="2" s="1"/>
  <c r="D20" i="2"/>
  <c r="D19" i="2"/>
  <c r="F19" i="2"/>
  <c r="D15" i="2"/>
  <c r="D14" i="2"/>
  <c r="F14" i="2" s="1"/>
  <c r="D13" i="2"/>
  <c r="F13" i="2" s="1"/>
  <c r="C13" i="2"/>
  <c r="B15" i="2"/>
  <c r="J15" i="2" s="1"/>
  <c r="B14" i="2"/>
  <c r="J14" i="2" s="1"/>
  <c r="B13" i="2"/>
  <c r="J13" i="2" s="1"/>
  <c r="F20" i="2"/>
  <c r="D7" i="3"/>
  <c r="G8" i="6"/>
  <c r="H8" i="6"/>
  <c r="G7" i="6"/>
  <c r="H7" i="6" s="1"/>
  <c r="G6" i="6"/>
  <c r="H6" i="6"/>
  <c r="G5" i="6"/>
  <c r="H5" i="6" s="1"/>
  <c r="H9" i="5"/>
  <c r="F20" i="5"/>
  <c r="G9" i="5"/>
  <c r="E20" i="5"/>
  <c r="H8" i="5"/>
  <c r="F19" i="5" s="1"/>
  <c r="G8" i="5"/>
  <c r="E19" i="5" s="1"/>
  <c r="H7" i="5"/>
  <c r="F18" i="5"/>
  <c r="G7" i="5"/>
  <c r="E18" i="5"/>
  <c r="H6" i="5"/>
  <c r="F17" i="5" s="1"/>
  <c r="G6" i="5"/>
  <c r="E17" i="5" s="1"/>
  <c r="H5" i="5"/>
  <c r="F16" i="5"/>
  <c r="G5" i="5"/>
  <c r="E16" i="5"/>
  <c r="E22" i="5" s="1"/>
  <c r="E26" i="5" s="1"/>
  <c r="D62" i="3" s="1"/>
  <c r="E62" i="3" s="1"/>
  <c r="G9" i="4"/>
  <c r="G8" i="4"/>
  <c r="G7" i="4"/>
  <c r="G6" i="4"/>
  <c r="G11" i="4" s="1"/>
  <c r="C95" i="3"/>
  <c r="E95" i="3"/>
  <c r="C90" i="3"/>
  <c r="E90" i="3" s="1"/>
  <c r="F85" i="3" s="1"/>
  <c r="E82" i="3"/>
  <c r="E57" i="3"/>
  <c r="E52" i="3"/>
  <c r="E41" i="3"/>
  <c r="E36" i="3"/>
  <c r="F31" i="3"/>
  <c r="E12" i="3"/>
  <c r="B6" i="2"/>
  <c r="D5" i="2"/>
  <c r="B5" i="2"/>
  <c r="G5" i="2" s="1"/>
  <c r="H5" i="2" s="1"/>
  <c r="D2" i="2" s="1"/>
  <c r="C18" i="3" s="1"/>
  <c r="E18" i="3" s="1"/>
  <c r="E7" i="3"/>
  <c r="G15" i="4" l="1"/>
  <c r="D49" i="3" s="1"/>
  <c r="F49" i="3" s="1"/>
  <c r="F43" i="3" s="1"/>
  <c r="G13" i="4"/>
  <c r="F22" i="5"/>
  <c r="F26" i="5" s="1"/>
  <c r="D65" i="3" s="1"/>
  <c r="E65" i="3" s="1"/>
  <c r="F59" i="3" s="1"/>
  <c r="E15" i="3"/>
  <c r="F2" i="3" s="1"/>
  <c r="H10" i="6"/>
  <c r="D77" i="3" s="1"/>
  <c r="E77" i="3" s="1"/>
  <c r="F67" i="3" s="1"/>
  <c r="D8" i="2"/>
  <c r="E21" i="3" s="1"/>
  <c r="F28" i="3" l="1"/>
</calcChain>
</file>

<file path=xl/sharedStrings.xml><?xml version="1.0" encoding="utf-8"?>
<sst xmlns="http://schemas.openxmlformats.org/spreadsheetml/2006/main" count="235" uniqueCount="149">
  <si>
    <t>(tCO2/ha)</t>
  </si>
  <si>
    <t>Chopera</t>
  </si>
  <si>
    <t>1.3.1 Suministro y tratamiento de agua</t>
  </si>
  <si>
    <t>1</t>
  </si>
  <si>
    <t>CÁLCULO DE EMISIONES</t>
  </si>
  <si>
    <t>Coníferas</t>
  </si>
  <si>
    <t>Cultivos herbáceos de regadío</t>
  </si>
  <si>
    <t>Cultivos herbáceos de secano</t>
  </si>
  <si>
    <t>Arbustos</t>
  </si>
  <si>
    <t>Olivar de secano</t>
  </si>
  <si>
    <t>Olivar de regadío</t>
  </si>
  <si>
    <t>Pradera</t>
  </si>
  <si>
    <t>Pradera con arbustos</t>
  </si>
  <si>
    <t>Viñedo de regadío</t>
  </si>
  <si>
    <t>Viñedo de secano</t>
  </si>
  <si>
    <t>Frutales de regadío</t>
  </si>
  <si>
    <t>Frutales de secano</t>
  </si>
  <si>
    <t>tCO2/año</t>
  </si>
  <si>
    <t>Cultivos hortícolas</t>
  </si>
  <si>
    <t>Coníferas y eucalipto</t>
  </si>
  <si>
    <t>Viñedo con frutales</t>
  </si>
  <si>
    <t>Pastos naturales</t>
  </si>
  <si>
    <t>habitantes</t>
  </si>
  <si>
    <t>viviendas</t>
  </si>
  <si>
    <t>m3/hab/año</t>
  </si>
  <si>
    <t>kWh/m3</t>
  </si>
  <si>
    <t xml:space="preserve"> kgCO2eq/kWh</t>
  </si>
  <si>
    <t xml:space="preserve"> kgCO2eq/hab/año</t>
  </si>
  <si>
    <t xml:space="preserve"> tCO2eq/vivienda/año</t>
  </si>
  <si>
    <t>Suministro</t>
  </si>
  <si>
    <t>1.1</t>
  </si>
  <si>
    <t>Cambio de uso del suelo de agrícola o forestal a urbano</t>
  </si>
  <si>
    <t>Superficie (ha)</t>
  </si>
  <si>
    <t>Uso de suelo</t>
  </si>
  <si>
    <t>(tCO2/ha/año)</t>
  </si>
  <si>
    <t>Depuración</t>
  </si>
  <si>
    <t>1.2</t>
  </si>
  <si>
    <t>Obras de urbanización</t>
  </si>
  <si>
    <t>Nº de viviendas</t>
  </si>
  <si>
    <t>tCO2/vivienda/año</t>
  </si>
  <si>
    <t>1.3.2 Consumo energético</t>
  </si>
  <si>
    <t>1.3</t>
  </si>
  <si>
    <t>Funcionamiento y mantenimiento del desarrollo urbano</t>
  </si>
  <si>
    <t>Gas natural</t>
  </si>
  <si>
    <t>1.3.3 Residuos sólidos urbanos</t>
  </si>
  <si>
    <t>kg CO2/hab/año</t>
  </si>
  <si>
    <t>2</t>
  </si>
  <si>
    <t>MEDIDAS PREVENTIVAS CORRECTORAS Y COMPENSATORIAS</t>
  </si>
  <si>
    <t>2.1</t>
  </si>
  <si>
    <t>Compensación de la pérdida de reservas de carbono</t>
  </si>
  <si>
    <t>2.1.1</t>
  </si>
  <si>
    <t>Zonas verdes</t>
  </si>
  <si>
    <t>2.1.2</t>
  </si>
  <si>
    <t>Cubierta vegetal</t>
  </si>
  <si>
    <t>Superficie (m2)</t>
  </si>
  <si>
    <t>(tCO2/m2/año)</t>
  </si>
  <si>
    <t>2.2</t>
  </si>
  <si>
    <t>Responsabilidad del promotor y movilidad obligada</t>
  </si>
  <si>
    <t>2.2.2</t>
  </si>
  <si>
    <t>Mantenimiento de jardines</t>
  </si>
  <si>
    <t>Superficie zonas verdes (m2)</t>
  </si>
  <si>
    <t>Ahorro(m3/año)</t>
  </si>
  <si>
    <t>tCO2/m3</t>
  </si>
  <si>
    <t>Nº vehículos mantenimiento</t>
  </si>
  <si>
    <t>tCO2/vehículo*año</t>
  </si>
  <si>
    <t>2.2.3</t>
  </si>
  <si>
    <t>Movilidad obligada</t>
  </si>
  <si>
    <t>Carril bici (Km)</t>
  </si>
  <si>
    <t>(tCO2/Km/año)</t>
  </si>
  <si>
    <t>2.3</t>
  </si>
  <si>
    <t>Funcionamiento de las viviendas proyectadas</t>
  </si>
  <si>
    <t>Nº viviendas unifamiliar</t>
  </si>
  <si>
    <t>Nº viviendas multifamiliar</t>
  </si>
  <si>
    <t>2.4</t>
  </si>
  <si>
    <t>Consumo de electricidad de la urbanización</t>
  </si>
  <si>
    <t>2.4.1</t>
  </si>
  <si>
    <t>Alumbrado público</t>
  </si>
  <si>
    <t>Kwh ahorrados/año</t>
  </si>
  <si>
    <t>2.4.2</t>
  </si>
  <si>
    <t>Gestión de residuos</t>
  </si>
  <si>
    <t>Kg generados/año</t>
  </si>
  <si>
    <t>tCO2/kg</t>
  </si>
  <si>
    <t>2.4.3</t>
  </si>
  <si>
    <t>Energías alternativas</t>
  </si>
  <si>
    <t>MWh renovables/año</t>
  </si>
  <si>
    <t>tCO2/MWh</t>
  </si>
  <si>
    <t>2.5</t>
  </si>
  <si>
    <t>Aprovechamiento del agua de lluvia y reutilización de aguas grises.</t>
  </si>
  <si>
    <t>2.5.1</t>
  </si>
  <si>
    <t>Reducción del consumo energético asociado al ciclo urbano del agua</t>
  </si>
  <si>
    <t>2.5.2</t>
  </si>
  <si>
    <t>Aprovechamiento del agua de lluvia y reutilización de aguas grises</t>
  </si>
  <si>
    <t>Elección de especies</t>
  </si>
  <si>
    <t>%</t>
  </si>
  <si>
    <t>Tipología</t>
  </si>
  <si>
    <t>litros/m2</t>
  </si>
  <si>
    <t>Césped</t>
  </si>
  <si>
    <t>Plantas autóctonas</t>
  </si>
  <si>
    <t>Flores de temporada</t>
  </si>
  <si>
    <t>Total litros/m2</t>
  </si>
  <si>
    <t>Riego por goteo subsuperficial (ahorro del 80%)</t>
  </si>
  <si>
    <t>Ahorro (L/m2)</t>
  </si>
  <si>
    <t>Mejora respecto a clase F</t>
  </si>
  <si>
    <t>Emisiones totales(Kg CO2/m2/año)</t>
  </si>
  <si>
    <t>Clase</t>
  </si>
  <si>
    <t>Unifamiliar</t>
  </si>
  <si>
    <t>Bloque</t>
  </si>
  <si>
    <t>A</t>
  </si>
  <si>
    <t>B</t>
  </si>
  <si>
    <t>C</t>
  </si>
  <si>
    <t>D</t>
  </si>
  <si>
    <t>E</t>
  </si>
  <si>
    <t>F</t>
  </si>
  <si>
    <t>Mejora según % proyectado</t>
  </si>
  <si>
    <t>% proyectado</t>
  </si>
  <si>
    <t>media ponderada</t>
  </si>
  <si>
    <t>superficie media</t>
  </si>
  <si>
    <t>t CO2/vivienda/año</t>
  </si>
  <si>
    <t>kg CO2eq/kg</t>
  </si>
  <si>
    <t>Kg de fracción resto</t>
  </si>
  <si>
    <t>emisiones reducidas</t>
  </si>
  <si>
    <t>ponderación</t>
  </si>
  <si>
    <t>Vidrio</t>
  </si>
  <si>
    <t>Envases</t>
  </si>
  <si>
    <t>Papel/Cartón</t>
  </si>
  <si>
    <t>Materia orgánica</t>
  </si>
  <si>
    <t>Fracción resto</t>
  </si>
  <si>
    <t>kg CO2eq/kg que es reciclado totalmente</t>
  </si>
  <si>
    <t>Valle del Ebro y  Sur-oriental.</t>
  </si>
  <si>
    <t>Sotomonte</t>
  </si>
  <si>
    <t>Sierra</t>
  </si>
  <si>
    <t>Demanda energética estándar (kWh/vivienda y año)</t>
  </si>
  <si>
    <t>Demanda energética eficiente (kWh/vivienda y año)</t>
  </si>
  <si>
    <t>Calefacción (55,3%)</t>
  </si>
  <si>
    <t>Refrigeración (0,7%)</t>
  </si>
  <si>
    <t xml:space="preserve">ACS (17,4%) </t>
  </si>
  <si>
    <t>Resto E. eléctrica (26,6%)</t>
  </si>
  <si>
    <t>Biomasa</t>
  </si>
  <si>
    <t>Gasoleo</t>
  </si>
  <si>
    <t>1.3.1</t>
  </si>
  <si>
    <t>1.3.2</t>
  </si>
  <si>
    <t>1.3.3</t>
  </si>
  <si>
    <t>Ir a 1.3. Funcionamiento</t>
  </si>
  <si>
    <t>Subtotal Electricidad</t>
  </si>
  <si>
    <t>Subtotal Calefacción</t>
  </si>
  <si>
    <t>kgCO2/Kwh</t>
  </si>
  <si>
    <t>Tablas</t>
  </si>
  <si>
    <t>Usos del suelo</t>
  </si>
  <si>
    <t>Nº de viviendas con ahorro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</si>
</sst>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0000"/>
    <numFmt numFmtId="166" formatCode="0.00000000"/>
  </numFmts>
  <fonts count="20" x14ac:knownFonts="1">
    <font>
      <sz val="10"/>
      <color rgb="FF000000"/>
      <name val="Arial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indexed="63"/>
      <name val="Times New Roman"/>
      <family val="1"/>
    </font>
    <font>
      <b/>
      <sz val="11"/>
      <color indexed="57"/>
      <name val="Times New Roman"/>
      <family val="1"/>
    </font>
    <font>
      <b/>
      <sz val="11"/>
      <color indexed="8"/>
      <name val="Times New Roman"/>
      <family val="1"/>
    </font>
    <font>
      <b/>
      <sz val="11"/>
      <color indexed="63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1"/>
      <name val="Arial"/>
      <family val="2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indexed="63"/>
      <name val="Times New Roman"/>
      <family val="1"/>
    </font>
    <font>
      <b/>
      <sz val="10"/>
      <color indexed="8"/>
      <name val="Arial"/>
      <family val="2"/>
    </font>
    <font>
      <b/>
      <sz val="11"/>
      <name val="Times New Roman"/>
      <family val="1"/>
    </font>
    <font>
      <sz val="8"/>
      <name val="Arial"/>
      <family val="2"/>
    </font>
    <font>
      <b/>
      <sz val="11"/>
      <color indexed="9"/>
      <name val="Times New Roman"/>
      <family val="1"/>
    </font>
    <font>
      <sz val="11"/>
      <color indexed="9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7"/>
        <bgColor indexed="57"/>
      </patternFill>
    </fill>
    <fill>
      <patternFill patternType="solid">
        <fgColor indexed="52"/>
        <bgColor indexed="52"/>
      </patternFill>
    </fill>
    <fill>
      <patternFill patternType="solid">
        <fgColor indexed="51"/>
        <bgColor indexed="51"/>
      </patternFill>
    </fill>
    <fill>
      <patternFill patternType="solid">
        <fgColor indexed="10"/>
        <bgColor indexed="10"/>
      </patternFill>
    </fill>
    <fill>
      <patternFill patternType="solid">
        <fgColor indexed="60"/>
        <bgColor indexed="60"/>
      </patternFill>
    </fill>
    <fill>
      <patternFill patternType="solid">
        <fgColor indexed="13"/>
        <bgColor indexed="13"/>
      </patternFill>
    </fill>
    <fill>
      <patternFill patternType="solid">
        <fgColor indexed="49"/>
        <bgColor indexed="4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/>
    <xf numFmtId="0" fontId="3" fillId="0" borderId="1" xfId="0" applyFont="1" applyBorder="1" applyAlignment="1"/>
    <xf numFmtId="0" fontId="2" fillId="0" borderId="2" xfId="0" applyFont="1" applyBorder="1" applyAlignment="1"/>
    <xf numFmtId="0" fontId="2" fillId="0" borderId="3" xfId="0" applyFont="1" applyBorder="1"/>
    <xf numFmtId="164" fontId="2" fillId="0" borderId="2" xfId="0" applyNumberFormat="1" applyFont="1" applyBorder="1"/>
    <xf numFmtId="164" fontId="2" fillId="0" borderId="4" xfId="0" applyNumberFormat="1" applyFont="1" applyBorder="1"/>
    <xf numFmtId="0" fontId="2" fillId="0" borderId="4" xfId="0" applyFont="1" applyBorder="1" applyAlignment="1"/>
    <xf numFmtId="0" fontId="1" fillId="0" borderId="0" xfId="0" applyFont="1" applyAlignment="1">
      <alignment horizontal="right"/>
    </xf>
    <xf numFmtId="0" fontId="1" fillId="0" borderId="0" xfId="0" applyFont="1" applyAlignment="1"/>
    <xf numFmtId="0" fontId="4" fillId="2" borderId="0" xfId="0" applyFont="1" applyFill="1" applyAlignment="1"/>
    <xf numFmtId="0" fontId="3" fillId="0" borderId="0" xfId="0" applyFont="1" applyAlignment="1"/>
    <xf numFmtId="164" fontId="1" fillId="0" borderId="0" xfId="0" applyNumberFormat="1" applyFont="1"/>
    <xf numFmtId="0" fontId="1" fillId="3" borderId="1" xfId="0" applyFont="1" applyFill="1" applyBorder="1" applyAlignment="1"/>
    <xf numFmtId="164" fontId="1" fillId="0" borderId="1" xfId="0" applyNumberFormat="1" applyFont="1" applyBorder="1"/>
    <xf numFmtId="0" fontId="5" fillId="2" borderId="0" xfId="0" applyFont="1" applyFill="1" applyAlignment="1"/>
    <xf numFmtId="0" fontId="1" fillId="0" borderId="1" xfId="0" applyFont="1" applyBorder="1"/>
    <xf numFmtId="0" fontId="6" fillId="0" borderId="2" xfId="0" applyFont="1" applyBorder="1" applyAlignment="1"/>
    <xf numFmtId="164" fontId="5" fillId="2" borderId="0" xfId="0" applyNumberFormat="1" applyFont="1" applyFill="1" applyAlignment="1"/>
    <xf numFmtId="0" fontId="7" fillId="2" borderId="0" xfId="0" applyFont="1" applyFill="1" applyAlignment="1"/>
    <xf numFmtId="0" fontId="1" fillId="0" borderId="0" xfId="0" applyFont="1" applyAlignment="1">
      <alignment horizontal="left"/>
    </xf>
    <xf numFmtId="165" fontId="1" fillId="0" borderId="0" xfId="0" applyNumberFormat="1" applyFont="1" applyAlignment="1"/>
    <xf numFmtId="0" fontId="4" fillId="2" borderId="0" xfId="0" applyFont="1" applyFill="1" applyAlignment="1">
      <alignment horizontal="left"/>
    </xf>
    <xf numFmtId="166" fontId="1" fillId="0" borderId="0" xfId="0" applyNumberFormat="1" applyFont="1" applyAlignment="1"/>
    <xf numFmtId="166" fontId="1" fillId="0" borderId="0" xfId="0" applyNumberFormat="1" applyFont="1"/>
    <xf numFmtId="164" fontId="2" fillId="0" borderId="0" xfId="0" applyNumberFormat="1" applyFont="1"/>
    <xf numFmtId="0" fontId="8" fillId="0" borderId="0" xfId="0" applyFont="1"/>
    <xf numFmtId="0" fontId="7" fillId="2" borderId="0" xfId="0" applyFont="1" applyFill="1" applyAlignment="1">
      <alignment horizontal="left"/>
    </xf>
    <xf numFmtId="0" fontId="9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8" fillId="0" borderId="1" xfId="0" applyFont="1" applyBorder="1"/>
    <xf numFmtId="10" fontId="2" fillId="4" borderId="1" xfId="0" applyNumberFormat="1" applyFont="1" applyFill="1" applyBorder="1" applyAlignment="1"/>
    <xf numFmtId="0" fontId="3" fillId="2" borderId="1" xfId="0" applyFont="1" applyFill="1" applyBorder="1" applyAlignment="1"/>
    <xf numFmtId="0" fontId="1" fillId="0" borderId="1" xfId="0" applyFont="1" applyBorder="1" applyAlignment="1"/>
    <xf numFmtId="10" fontId="2" fillId="5" borderId="1" xfId="0" applyNumberFormat="1" applyFont="1" applyFill="1" applyBorder="1" applyAlignment="1"/>
    <xf numFmtId="10" fontId="6" fillId="3" borderId="1" xfId="0" applyNumberFormat="1" applyFont="1" applyFill="1" applyBorder="1" applyAlignment="1"/>
    <xf numFmtId="10" fontId="1" fillId="6" borderId="1" xfId="0" applyNumberFormat="1" applyFont="1" applyFill="1" applyBorder="1" applyAlignment="1"/>
    <xf numFmtId="0" fontId="8" fillId="0" borderId="0" xfId="0" applyFont="1" applyAlignment="1"/>
    <xf numFmtId="0" fontId="9" fillId="0" borderId="1" xfId="0" applyFont="1" applyBorder="1" applyAlignment="1"/>
    <xf numFmtId="0" fontId="8" fillId="0" borderId="1" xfId="0" applyFont="1" applyBorder="1" applyAlignment="1"/>
    <xf numFmtId="10" fontId="8" fillId="3" borderId="1" xfId="0" applyNumberFormat="1" applyFont="1" applyFill="1" applyBorder="1" applyAlignment="1"/>
    <xf numFmtId="10" fontId="8" fillId="5" borderId="1" xfId="0" applyNumberFormat="1" applyFont="1" applyFill="1" applyBorder="1" applyAlignment="1"/>
    <xf numFmtId="10" fontId="8" fillId="4" borderId="1" xfId="0" applyNumberFormat="1" applyFont="1" applyFill="1" applyBorder="1" applyAlignment="1"/>
    <xf numFmtId="10" fontId="8" fillId="6" borderId="1" xfId="0" applyNumberFormat="1" applyFont="1" applyFill="1" applyBorder="1" applyAlignment="1"/>
    <xf numFmtId="10" fontId="8" fillId="7" borderId="1" xfId="0" applyNumberFormat="1" applyFont="1" applyFill="1" applyBorder="1" applyAlignment="1"/>
    <xf numFmtId="0" fontId="8" fillId="3" borderId="1" xfId="0" applyFont="1" applyFill="1" applyBorder="1" applyAlignment="1"/>
    <xf numFmtId="164" fontId="8" fillId="0" borderId="1" xfId="0" applyNumberFormat="1" applyFont="1" applyBorder="1"/>
    <xf numFmtId="0" fontId="11" fillId="0" borderId="0" xfId="0" applyFont="1"/>
    <xf numFmtId="0" fontId="1" fillId="8" borderId="1" xfId="0" applyFont="1" applyFill="1" applyBorder="1" applyAlignment="1"/>
    <xf numFmtId="0" fontId="1" fillId="9" borderId="1" xfId="0" applyFont="1" applyFill="1" applyBorder="1" applyAlignment="1"/>
    <xf numFmtId="0" fontId="1" fillId="7" borderId="1" xfId="0" applyFont="1" applyFill="1" applyBorder="1" applyAlignment="1"/>
    <xf numFmtId="0" fontId="6" fillId="2" borderId="1" xfId="0" applyFont="1" applyFill="1" applyBorder="1" applyAlignment="1"/>
    <xf numFmtId="0" fontId="1" fillId="0" borderId="4" xfId="0" applyFont="1" applyBorder="1"/>
    <xf numFmtId="0" fontId="12" fillId="0" borderId="5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3" fillId="0" borderId="0" xfId="0" applyFont="1"/>
    <xf numFmtId="0" fontId="12" fillId="0" borderId="7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2" fontId="0" fillId="0" borderId="0" xfId="0" applyNumberFormat="1" applyFont="1" applyAlignment="1"/>
    <xf numFmtId="2" fontId="4" fillId="2" borderId="0" xfId="0" applyNumberFormat="1" applyFont="1" applyFill="1" applyAlignment="1"/>
    <xf numFmtId="0" fontId="13" fillId="0" borderId="0" xfId="0" applyFont="1" applyAlignment="1">
      <alignment horizontal="right"/>
    </xf>
    <xf numFmtId="164" fontId="1" fillId="0" borderId="0" xfId="0" applyNumberFormat="1" applyFont="1" applyBorder="1"/>
    <xf numFmtId="0" fontId="13" fillId="3" borderId="1" xfId="0" applyFont="1" applyFill="1" applyBorder="1" applyAlignment="1"/>
    <xf numFmtId="0" fontId="14" fillId="2" borderId="9" xfId="0" applyFont="1" applyFill="1" applyBorder="1" applyAlignment="1"/>
    <xf numFmtId="0" fontId="13" fillId="0" borderId="9" xfId="0" applyFont="1" applyBorder="1"/>
    <xf numFmtId="164" fontId="12" fillId="0" borderId="10" xfId="0" applyNumberFormat="1" applyFont="1" applyBorder="1" applyAlignment="1">
      <alignment vertical="center" wrapText="1"/>
    </xf>
    <xf numFmtId="0" fontId="1" fillId="3" borderId="11" xfId="0" applyFont="1" applyFill="1" applyBorder="1" applyAlignment="1"/>
    <xf numFmtId="0" fontId="12" fillId="0" borderId="12" xfId="0" applyFont="1" applyBorder="1" applyAlignment="1">
      <alignment vertical="center" wrapText="1"/>
    </xf>
    <xf numFmtId="2" fontId="12" fillId="0" borderId="12" xfId="0" applyNumberFormat="1" applyFont="1" applyBorder="1" applyAlignment="1">
      <alignment vertical="center" wrapText="1"/>
    </xf>
    <xf numFmtId="0" fontId="1" fillId="3" borderId="13" xfId="0" applyFont="1" applyFill="1" applyBorder="1" applyAlignment="1"/>
    <xf numFmtId="0" fontId="1" fillId="3" borderId="4" xfId="0" applyFont="1" applyFill="1" applyBorder="1" applyAlignment="1"/>
    <xf numFmtId="0" fontId="15" fillId="0" borderId="9" xfId="0" applyFont="1" applyBorder="1" applyAlignment="1"/>
    <xf numFmtId="0" fontId="16" fillId="0" borderId="9" xfId="0" applyFont="1" applyBorder="1"/>
    <xf numFmtId="0" fontId="1" fillId="3" borderId="14" xfId="0" applyFont="1" applyFill="1" applyBorder="1" applyAlignment="1"/>
    <xf numFmtId="0" fontId="1" fillId="3" borderId="2" xfId="0" applyFont="1" applyFill="1" applyBorder="1" applyAlignment="1"/>
    <xf numFmtId="164" fontId="1" fillId="0" borderId="9" xfId="0" applyNumberFormat="1" applyFont="1" applyBorder="1"/>
    <xf numFmtId="0" fontId="1" fillId="0" borderId="0" xfId="0" applyFont="1" applyBorder="1"/>
    <xf numFmtId="0" fontId="3" fillId="0" borderId="0" xfId="0" applyFont="1" applyBorder="1" applyAlignment="1"/>
    <xf numFmtId="0" fontId="18" fillId="0" borderId="0" xfId="0" applyFont="1" applyAlignment="1">
      <alignment horizontal="right"/>
    </xf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right"/>
    </xf>
    <xf numFmtId="0" fontId="19" fillId="0" borderId="0" xfId="0" applyFont="1" applyBorder="1" applyAlignment="1"/>
    <xf numFmtId="0" fontId="4" fillId="2" borderId="9" xfId="0" applyFont="1" applyFill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0" fillId="0" borderId="4" xfId="0" applyFont="1" applyBorder="1"/>
    <xf numFmtId="0" fontId="9" fillId="0" borderId="2" xfId="0" applyFont="1" applyBorder="1" applyAlignment="1">
      <alignment horizontal="center"/>
    </xf>
    <xf numFmtId="0" fontId="10" fillId="0" borderId="3" xfId="0" applyFont="1" applyBorder="1"/>
    <xf numFmtId="0" fontId="3" fillId="2" borderId="2" xfId="0" applyFont="1" applyFill="1" applyBorder="1" applyAlignment="1">
      <alignment horizontal="center"/>
    </xf>
  </cellXfs>
  <cellStyles count="1">
    <cellStyle name="Normal" xfId="0" builtinId="0"/>
  </cellStyles>
  <dxfs count="2">
    <dxf>
      <fill>
        <patternFill patternType="solid">
          <fgColor rgb="FFB7E1CD"/>
          <bgColor rgb="FFB7E1CD"/>
        </patternFill>
      </fill>
      <border>
        <left/>
        <right/>
        <top/>
        <bottom/>
      </border>
    </dxf>
    <dxf>
      <fill>
        <patternFill patternType="solid">
          <fgColor rgb="FFB7E1CD"/>
          <bgColor rgb="FFB7E1CD"/>
        </patternFill>
      </fill>
      <border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52"/>
  <sheetViews>
    <sheetView workbookViewId="0">
      <selection activeCell="G12" sqref="G12"/>
    </sheetView>
  </sheetViews>
  <sheetFormatPr baseColWidth="10" defaultColWidth="14.42578125" defaultRowHeight="15.75" customHeight="1" x14ac:dyDescent="0.2"/>
  <cols>
    <col min="1" max="1" width="10.28515625" customWidth="1"/>
    <col min="2" max="2" width="21.140625" customWidth="1"/>
    <col min="3" max="3" width="15.42578125" customWidth="1"/>
    <col min="4" max="4" width="19.140625" customWidth="1"/>
    <col min="5" max="5" width="18.42578125" customWidth="1"/>
    <col min="6" max="6" width="16.42578125" customWidth="1"/>
    <col min="7" max="7" width="15.42578125" customWidth="1"/>
  </cols>
  <sheetData>
    <row r="1" spans="1:27" ht="15" x14ac:dyDescent="0.25">
      <c r="A1" s="2"/>
      <c r="B1" s="4"/>
      <c r="C1" s="5"/>
      <c r="D1" s="5"/>
      <c r="E1" s="1"/>
      <c r="F1" s="5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x14ac:dyDescent="0.25">
      <c r="A2" s="2" t="s">
        <v>3</v>
      </c>
      <c r="B2" s="4" t="s">
        <v>4</v>
      </c>
      <c r="C2" s="5"/>
      <c r="D2" s="5"/>
      <c r="E2" s="1"/>
      <c r="F2" s="9">
        <f>SUM(E7,E12,E15)</f>
        <v>42.872042457000006</v>
      </c>
      <c r="G2" s="11" t="s">
        <v>17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15" x14ac:dyDescent="0.25">
      <c r="A3" s="12"/>
      <c r="B3" s="14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" x14ac:dyDescent="0.25">
      <c r="A4" s="12" t="s">
        <v>30</v>
      </c>
      <c r="B4" s="14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" x14ac:dyDescent="0.25">
      <c r="A5" s="12"/>
      <c r="B5" s="1"/>
      <c r="C5" s="1"/>
      <c r="D5" s="1"/>
      <c r="E5" s="1"/>
      <c r="F5" s="1"/>
      <c r="G5" s="1"/>
      <c r="H5" s="82"/>
      <c r="I5" s="83"/>
      <c r="J5" s="8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" x14ac:dyDescent="0.25">
      <c r="A6" s="12"/>
      <c r="B6" s="13" t="s">
        <v>32</v>
      </c>
      <c r="C6" s="13" t="s">
        <v>33</v>
      </c>
      <c r="D6" s="15" t="s">
        <v>34</v>
      </c>
      <c r="E6" s="13" t="s">
        <v>17</v>
      </c>
      <c r="F6" s="1"/>
      <c r="G6" s="1"/>
      <c r="H6" s="82"/>
      <c r="I6" s="83"/>
      <c r="J6" s="8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5" x14ac:dyDescent="0.25">
      <c r="A7" s="12"/>
      <c r="B7" s="17">
        <v>2</v>
      </c>
      <c r="C7" s="13" t="s">
        <v>10</v>
      </c>
      <c r="D7" s="1">
        <f>VLOOKUP(C7,'1.1. Usos suelo'!A2:B18,2,0)</f>
        <v>20.12</v>
      </c>
      <c r="E7" s="81">
        <f>B7*D7</f>
        <v>40.24</v>
      </c>
      <c r="F7" s="1"/>
      <c r="G7" s="1"/>
      <c r="H7" s="82"/>
      <c r="I7" s="83"/>
      <c r="J7" s="8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5" x14ac:dyDescent="0.25">
      <c r="A8" s="12"/>
      <c r="B8" s="1"/>
      <c r="C8" s="1"/>
      <c r="D8" s="1"/>
      <c r="E8" s="1"/>
      <c r="F8" s="1"/>
      <c r="G8" s="1"/>
      <c r="H8" s="82"/>
      <c r="I8" s="83"/>
      <c r="J8" s="8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5" x14ac:dyDescent="0.25">
      <c r="A9" s="12" t="s">
        <v>36</v>
      </c>
      <c r="B9" s="14" t="s">
        <v>37</v>
      </c>
      <c r="C9" s="1"/>
      <c r="D9" s="1"/>
      <c r="E9" s="1"/>
      <c r="F9" s="1"/>
      <c r="G9" s="1"/>
      <c r="H9" s="82"/>
      <c r="I9" s="83"/>
      <c r="J9" s="82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5" x14ac:dyDescent="0.25">
      <c r="A10" s="12"/>
      <c r="B10" s="1"/>
      <c r="C10" s="1"/>
      <c r="D10" s="1"/>
      <c r="E10" s="1"/>
      <c r="F10" s="1"/>
      <c r="G10" s="1"/>
      <c r="H10" s="82"/>
      <c r="I10" s="83"/>
      <c r="J10" s="8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" x14ac:dyDescent="0.25">
      <c r="A11" s="12"/>
      <c r="B11" s="13" t="s">
        <v>38</v>
      </c>
      <c r="C11" s="13" t="s">
        <v>39</v>
      </c>
      <c r="D11" s="1"/>
      <c r="E11" s="13" t="s">
        <v>17</v>
      </c>
      <c r="F11" s="1"/>
      <c r="G11" s="1"/>
      <c r="H11" s="82"/>
      <c r="I11" s="83"/>
      <c r="J11" s="8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" x14ac:dyDescent="0.25">
      <c r="A12" s="12"/>
      <c r="B12" s="17">
        <v>1</v>
      </c>
      <c r="C12" s="19">
        <v>1.0940000000000001</v>
      </c>
      <c r="D12" s="1"/>
      <c r="E12" s="20">
        <f>B12*C12</f>
        <v>1.0940000000000001</v>
      </c>
      <c r="F12" s="1"/>
      <c r="G12" s="1"/>
      <c r="H12" s="82"/>
      <c r="I12" s="83"/>
      <c r="J12" s="8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5" x14ac:dyDescent="0.25">
      <c r="A13" s="12"/>
      <c r="B13" s="1"/>
      <c r="C13" s="1"/>
      <c r="D13" s="1"/>
      <c r="E13" s="1"/>
      <c r="F13" s="1"/>
      <c r="G13" s="1"/>
      <c r="H13" s="82"/>
      <c r="I13" s="83"/>
      <c r="J13" s="8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5" x14ac:dyDescent="0.25">
      <c r="A14" s="12"/>
      <c r="B14" s="1"/>
      <c r="C14" s="1"/>
      <c r="D14" s="1"/>
      <c r="E14" s="13" t="s">
        <v>17</v>
      </c>
      <c r="F14" s="1"/>
      <c r="G14" s="1"/>
      <c r="H14" s="82"/>
      <c r="I14" s="83"/>
      <c r="J14" s="8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" x14ac:dyDescent="0.25">
      <c r="A15" s="12" t="s">
        <v>41</v>
      </c>
      <c r="B15" s="14" t="s">
        <v>42</v>
      </c>
      <c r="C15" s="1"/>
      <c r="D15" s="1"/>
      <c r="E15" s="18">
        <f>SUM(E18,E21,E24)</f>
        <v>1.538042457</v>
      </c>
      <c r="F15" s="1"/>
      <c r="G15" s="1"/>
      <c r="H15" s="82"/>
      <c r="I15" s="83"/>
      <c r="J15" s="8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5" x14ac:dyDescent="0.25">
      <c r="A16" s="12"/>
      <c r="B16" s="1"/>
      <c r="C16" s="1"/>
      <c r="D16" s="1"/>
      <c r="E16" s="1"/>
      <c r="F16" s="1"/>
      <c r="G16" s="1"/>
      <c r="H16" s="82"/>
      <c r="I16" s="83"/>
      <c r="J16" s="8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" x14ac:dyDescent="0.25">
      <c r="A17" s="66" t="s">
        <v>139</v>
      </c>
      <c r="B17" s="13" t="s">
        <v>38</v>
      </c>
      <c r="C17" s="13" t="s">
        <v>39</v>
      </c>
      <c r="D17" s="1"/>
      <c r="E17" s="13" t="s">
        <v>17</v>
      </c>
      <c r="F17" s="1"/>
      <c r="G17" s="1"/>
      <c r="H17" s="82"/>
      <c r="I17" s="83"/>
      <c r="J17" s="8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" x14ac:dyDescent="0.25">
      <c r="A18" s="12"/>
      <c r="B18" s="17">
        <v>1</v>
      </c>
      <c r="C18" s="22">
        <f>'1.3. Funcionamiento'!D2</f>
        <v>0.65254245700000002</v>
      </c>
      <c r="D18" s="1"/>
      <c r="E18" s="18">
        <f>B18*C18</f>
        <v>0.65254245700000002</v>
      </c>
      <c r="F18" s="1"/>
      <c r="G18" s="1"/>
      <c r="H18" s="82"/>
      <c r="I18" s="83"/>
      <c r="J18" s="8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" x14ac:dyDescent="0.25">
      <c r="A19" s="12"/>
      <c r="B19" s="1"/>
      <c r="C19" s="1"/>
      <c r="D19" s="1"/>
      <c r="E19" s="1"/>
      <c r="F19" s="1"/>
      <c r="G19" s="1"/>
      <c r="H19" s="82"/>
      <c r="I19" s="83"/>
      <c r="J19" s="82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" x14ac:dyDescent="0.25">
      <c r="A20" s="66" t="s">
        <v>140</v>
      </c>
      <c r="B20" s="13" t="s">
        <v>38</v>
      </c>
      <c r="C20" s="13" t="s">
        <v>39</v>
      </c>
      <c r="D20" s="1"/>
      <c r="E20" s="13" t="s">
        <v>17</v>
      </c>
      <c r="F20" s="1"/>
      <c r="G20" s="1"/>
      <c r="H20" s="82"/>
      <c r="I20" s="83"/>
      <c r="J20" s="82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" x14ac:dyDescent="0.25">
      <c r="A21" s="12"/>
      <c r="B21" s="68" t="s">
        <v>142</v>
      </c>
      <c r="C21" s="22"/>
      <c r="D21" s="1"/>
      <c r="E21" s="18">
        <f>'1.3. Funcionamiento'!D8</f>
        <v>0</v>
      </c>
      <c r="F21" s="1"/>
      <c r="G21" s="1"/>
      <c r="H21" s="82"/>
      <c r="I21" s="83"/>
      <c r="J21" s="82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" x14ac:dyDescent="0.25">
      <c r="A22" s="12"/>
      <c r="B22" s="1"/>
      <c r="C22" s="22"/>
      <c r="D22" s="1"/>
      <c r="E22" s="67"/>
      <c r="F22" s="1"/>
      <c r="G22" s="1"/>
      <c r="H22" s="82"/>
      <c r="I22" s="83"/>
      <c r="J22" s="82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" x14ac:dyDescent="0.25">
      <c r="A23" s="66" t="s">
        <v>141</v>
      </c>
      <c r="B23" s="13" t="s">
        <v>38</v>
      </c>
      <c r="C23" s="13" t="s">
        <v>39</v>
      </c>
      <c r="D23" s="1"/>
      <c r="E23" s="13" t="s">
        <v>17</v>
      </c>
      <c r="F23" s="1"/>
      <c r="G23" s="1"/>
      <c r="H23" s="82"/>
      <c r="I23" s="82"/>
      <c r="J23" s="82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" x14ac:dyDescent="0.25">
      <c r="A24" s="12"/>
      <c r="B24" s="17">
        <v>1</v>
      </c>
      <c r="C24" s="22">
        <f>'1.3. Funcionamiento'!D24</f>
        <v>0.88549999999999995</v>
      </c>
      <c r="D24" s="1"/>
      <c r="E24" s="18">
        <f>B24*C24</f>
        <v>0.88549999999999995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" x14ac:dyDescent="0.25">
      <c r="A26" s="12"/>
      <c r="B26" s="13"/>
      <c r="C26" s="1"/>
      <c r="D26" s="4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" x14ac:dyDescent="0.25">
      <c r="A27" s="12"/>
      <c r="B27" s="1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4.25" x14ac:dyDescent="0.2">
      <c r="A28" s="2" t="s">
        <v>46</v>
      </c>
      <c r="B28" s="4" t="s">
        <v>47</v>
      </c>
      <c r="C28" s="5"/>
      <c r="D28" s="5"/>
      <c r="E28" s="5"/>
      <c r="F28" s="9">
        <f>F31+F43+F59+F67+F85+F97</f>
        <v>-281.05340843450853</v>
      </c>
      <c r="G28" s="11" t="s">
        <v>17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15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" x14ac:dyDescent="0.25">
      <c r="A31" s="2" t="s">
        <v>48</v>
      </c>
      <c r="B31" s="23" t="s">
        <v>49</v>
      </c>
      <c r="C31" s="5"/>
      <c r="D31" s="5"/>
      <c r="E31" s="5"/>
      <c r="F31" s="9">
        <f>E36+E41</f>
        <v>-5.9408820000000002</v>
      </c>
      <c r="G31" s="11" t="s">
        <v>17</v>
      </c>
      <c r="H31" s="1"/>
      <c r="I31" s="1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15" x14ac:dyDescent="0.25">
      <c r="A32" s="12"/>
      <c r="B32" s="14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" x14ac:dyDescent="0.25">
      <c r="A33" s="12" t="s">
        <v>50</v>
      </c>
      <c r="B33" s="24" t="s">
        <v>51</v>
      </c>
      <c r="C33" s="1"/>
      <c r="D33" s="15"/>
      <c r="E33" s="13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" x14ac:dyDescent="0.25">
      <c r="A34" s="12"/>
      <c r="B34" s="13"/>
      <c r="C34" s="1"/>
      <c r="D34" s="15"/>
      <c r="E34" s="13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" x14ac:dyDescent="0.25">
      <c r="A35" s="1"/>
      <c r="B35" s="13" t="s">
        <v>32</v>
      </c>
      <c r="C35" s="1"/>
      <c r="D35" s="15" t="s">
        <v>34</v>
      </c>
      <c r="E35" s="13" t="s">
        <v>17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" x14ac:dyDescent="0.25">
      <c r="A36" s="12"/>
      <c r="B36" s="17">
        <v>1</v>
      </c>
      <c r="C36" s="1"/>
      <c r="D36" s="13">
        <v>-5.94</v>
      </c>
      <c r="E36" s="1">
        <f>B36*D36</f>
        <v>-5.94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" x14ac:dyDescent="0.25">
      <c r="A38" s="12" t="s">
        <v>52</v>
      </c>
      <c r="B38" s="12" t="s">
        <v>53</v>
      </c>
      <c r="C38" s="1"/>
      <c r="D38" s="15"/>
      <c r="E38" s="13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" x14ac:dyDescent="0.25">
      <c r="A39" s="12"/>
      <c r="B39" s="13"/>
      <c r="C39" s="1"/>
      <c r="D39" s="15"/>
      <c r="E39" s="13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" x14ac:dyDescent="0.25">
      <c r="A40" s="1"/>
      <c r="B40" s="13" t="s">
        <v>54</v>
      </c>
      <c r="C40" s="1"/>
      <c r="D40" s="15" t="s">
        <v>55</v>
      </c>
      <c r="E40" s="13" t="s">
        <v>17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" x14ac:dyDescent="0.25">
      <c r="A41" s="12"/>
      <c r="B41" s="17">
        <v>1</v>
      </c>
      <c r="C41" s="1"/>
      <c r="D41" s="25">
        <v>-8.8199999999999997E-4</v>
      </c>
      <c r="E41" s="1">
        <f>B41*D41</f>
        <v>-8.8199999999999997E-4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" x14ac:dyDescent="0.25">
      <c r="A42" s="12"/>
      <c r="B42" s="14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" x14ac:dyDescent="0.25">
      <c r="A43" s="2" t="s">
        <v>56</v>
      </c>
      <c r="B43" s="23" t="s">
        <v>57</v>
      </c>
      <c r="C43" s="5"/>
      <c r="D43" s="5"/>
      <c r="E43" s="5"/>
      <c r="F43" s="9">
        <f>F49+E52+E57</f>
        <v>-252.28000823948051</v>
      </c>
      <c r="G43" s="11" t="s">
        <v>17</v>
      </c>
      <c r="H43" s="1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15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" x14ac:dyDescent="0.25">
      <c r="A46" s="12" t="s">
        <v>58</v>
      </c>
      <c r="B46" s="26" t="s">
        <v>59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" x14ac:dyDescent="0.25">
      <c r="A48" s="12"/>
      <c r="B48" s="13" t="s">
        <v>60</v>
      </c>
      <c r="C48" s="1"/>
      <c r="D48" s="13" t="s">
        <v>61</v>
      </c>
      <c r="E48" s="13" t="s">
        <v>62</v>
      </c>
      <c r="F48" s="13" t="s">
        <v>17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" x14ac:dyDescent="0.25">
      <c r="A49" s="12"/>
      <c r="B49" s="17">
        <v>1</v>
      </c>
      <c r="C49" s="1"/>
      <c r="D49" s="1">
        <f>B49*'2.2.2 Parques y jardines'!G15/1000</f>
        <v>2.4880000000000006E-3</v>
      </c>
      <c r="E49" s="27">
        <v>-3.3116883116883098E-3</v>
      </c>
      <c r="F49" s="28">
        <f>D49*E49</f>
        <v>-8.2394805194805174E-6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" x14ac:dyDescent="0.25">
      <c r="A51" s="12"/>
      <c r="B51" s="13" t="s">
        <v>63</v>
      </c>
      <c r="C51" s="1"/>
      <c r="D51" s="13" t="s">
        <v>64</v>
      </c>
      <c r="E51" s="13" t="s">
        <v>17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" x14ac:dyDescent="0.25">
      <c r="A52" s="12"/>
      <c r="B52" s="17">
        <v>1</v>
      </c>
      <c r="C52" s="1"/>
      <c r="D52" s="13">
        <v>-2.2799999999999998</v>
      </c>
      <c r="E52" s="1">
        <f>B52*D52</f>
        <v>-2.2799999999999998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" x14ac:dyDescent="0.25">
      <c r="A53" s="12"/>
      <c r="B53" s="24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" x14ac:dyDescent="0.25">
      <c r="A54" s="12" t="s">
        <v>65</v>
      </c>
      <c r="B54" s="24" t="s">
        <v>66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" x14ac:dyDescent="0.25">
      <c r="A56" s="12"/>
      <c r="B56" s="13" t="s">
        <v>67</v>
      </c>
      <c r="C56" s="1"/>
      <c r="D56" s="15" t="s">
        <v>68</v>
      </c>
      <c r="E56" s="13" t="s">
        <v>17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" x14ac:dyDescent="0.25">
      <c r="A57" s="12"/>
      <c r="B57" s="17">
        <v>1</v>
      </c>
      <c r="C57" s="1"/>
      <c r="D57" s="13">
        <v>-250</v>
      </c>
      <c r="E57" s="1">
        <f>B57*D57</f>
        <v>-250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4.25" x14ac:dyDescent="0.2">
      <c r="A59" s="2" t="s">
        <v>69</v>
      </c>
      <c r="B59" s="23" t="s">
        <v>70</v>
      </c>
      <c r="C59" s="5"/>
      <c r="D59" s="5"/>
      <c r="E59" s="5"/>
      <c r="F59" s="9">
        <f>E65+E62</f>
        <v>-22.071999999999996</v>
      </c>
      <c r="G59" s="11" t="s">
        <v>17</v>
      </c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15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" x14ac:dyDescent="0.25">
      <c r="A61" s="12"/>
      <c r="B61" s="13" t="s">
        <v>71</v>
      </c>
      <c r="C61" s="1"/>
      <c r="D61" s="13" t="s">
        <v>39</v>
      </c>
      <c r="E61" s="13" t="s">
        <v>17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" x14ac:dyDescent="0.25">
      <c r="A62" s="12"/>
      <c r="B62" s="17">
        <v>1</v>
      </c>
      <c r="C62" s="1"/>
      <c r="D62" s="16">
        <f>'2.3 Viviendas'!E26</f>
        <v>-17.189999999999998</v>
      </c>
      <c r="E62" s="1">
        <f>B62*D62</f>
        <v>-17.189999999999998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" x14ac:dyDescent="0.25">
      <c r="A64" s="12"/>
      <c r="B64" s="13" t="s">
        <v>72</v>
      </c>
      <c r="C64" s="1"/>
      <c r="D64" s="13" t="s">
        <v>39</v>
      </c>
      <c r="E64" s="13" t="s">
        <v>17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" x14ac:dyDescent="0.25">
      <c r="A65" s="12"/>
      <c r="B65" s="17">
        <v>1</v>
      </c>
      <c r="C65" s="1"/>
      <c r="D65" s="1">
        <f>'2.3 Viviendas'!F26</f>
        <v>-4.8819999999999997</v>
      </c>
      <c r="E65" s="1">
        <f>B65*D65</f>
        <v>-4.8819999999999997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4.25" x14ac:dyDescent="0.2">
      <c r="A67" s="2" t="s">
        <v>73</v>
      </c>
      <c r="B67" s="23" t="s">
        <v>74</v>
      </c>
      <c r="C67" s="5"/>
      <c r="D67" s="5"/>
      <c r="E67" s="5"/>
      <c r="F67" s="9">
        <f>E77+E72+E82</f>
        <v>-0.72793399999999997</v>
      </c>
      <c r="G67" s="11" t="s">
        <v>17</v>
      </c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 ht="15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" x14ac:dyDescent="0.25">
      <c r="A69" s="12" t="s">
        <v>75</v>
      </c>
      <c r="B69" s="24" t="s">
        <v>76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" x14ac:dyDescent="0.25">
      <c r="A71" s="12"/>
      <c r="B71" s="13" t="s">
        <v>77</v>
      </c>
      <c r="C71" s="1"/>
      <c r="D71" s="13" t="s">
        <v>145</v>
      </c>
      <c r="E71" s="13" t="s">
        <v>17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" x14ac:dyDescent="0.25">
      <c r="A72" s="12"/>
      <c r="B72" s="17">
        <v>1</v>
      </c>
      <c r="C72" s="1"/>
      <c r="D72" s="13">
        <v>-0.27</v>
      </c>
      <c r="E72" s="1">
        <f>B72*D72/1000</f>
        <v>-2.7E-4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" x14ac:dyDescent="0.25">
      <c r="A74" s="12" t="s">
        <v>78</v>
      </c>
      <c r="B74" s="13" t="s">
        <v>79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" x14ac:dyDescent="0.25">
      <c r="A76" s="12"/>
      <c r="B76" s="13" t="s">
        <v>80</v>
      </c>
      <c r="C76" s="1"/>
      <c r="D76" s="13" t="s">
        <v>81</v>
      </c>
      <c r="E76" s="13" t="s">
        <v>17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" x14ac:dyDescent="0.25">
      <c r="A77" s="12"/>
      <c r="B77" s="17">
        <v>1</v>
      </c>
      <c r="C77" s="1"/>
      <c r="D77" s="1">
        <f>'2.4.2 Residuos'!H10</f>
        <v>-0.45766399999999996</v>
      </c>
      <c r="E77" s="1">
        <f>B77*D77</f>
        <v>-0.45766399999999996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" x14ac:dyDescent="0.25">
      <c r="A79" s="12" t="s">
        <v>82</v>
      </c>
      <c r="B79" s="13" t="s">
        <v>83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" x14ac:dyDescent="0.25">
      <c r="A81" s="12"/>
      <c r="B81" s="13" t="s">
        <v>84</v>
      </c>
      <c r="C81" s="1"/>
      <c r="D81" s="13" t="s">
        <v>85</v>
      </c>
      <c r="E81" s="13" t="s">
        <v>17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" x14ac:dyDescent="0.25">
      <c r="A82" s="12"/>
      <c r="B82" s="17">
        <v>1</v>
      </c>
      <c r="C82" s="1"/>
      <c r="D82" s="1">
        <f>-0.27</f>
        <v>-0.27</v>
      </c>
      <c r="E82" s="1">
        <f>B82*D82</f>
        <v>-0.27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4.25" x14ac:dyDescent="0.2">
      <c r="A84" s="2"/>
      <c r="B84" s="23"/>
      <c r="C84" s="5"/>
      <c r="D84" s="5"/>
      <c r="E84" s="5"/>
      <c r="F84" s="29"/>
      <c r="G84" s="4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 ht="14.25" x14ac:dyDescent="0.2">
      <c r="A85" s="2" t="s">
        <v>86</v>
      </c>
      <c r="B85" s="23" t="s">
        <v>87</v>
      </c>
      <c r="C85" s="5"/>
      <c r="D85" s="5"/>
      <c r="E85" s="5"/>
      <c r="F85" s="9">
        <f>E90+E95</f>
        <v>-3.2584195028000001E-2</v>
      </c>
      <c r="G85" s="11" t="s">
        <v>17</v>
      </c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1:27" ht="15" x14ac:dyDescent="0.25">
      <c r="A86" s="12"/>
      <c r="B86" s="14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" x14ac:dyDescent="0.25">
      <c r="A87" s="12" t="s">
        <v>88</v>
      </c>
      <c r="B87" s="13" t="s">
        <v>89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" x14ac:dyDescent="0.25">
      <c r="A89" s="12"/>
      <c r="B89" s="13" t="s">
        <v>148</v>
      </c>
      <c r="C89" s="13" t="s">
        <v>39</v>
      </c>
      <c r="D89" s="1"/>
      <c r="E89" s="13" t="s">
        <v>17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" x14ac:dyDescent="0.25">
      <c r="A90" s="12"/>
      <c r="B90" s="17">
        <v>1</v>
      </c>
      <c r="C90" s="16">
        <f>-0.02962199548*0.3</f>
        <v>-8.8865986439999999E-3</v>
      </c>
      <c r="D90" s="1"/>
      <c r="E90" s="18">
        <f>B90*C90</f>
        <v>-8.8865986439999999E-3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" x14ac:dyDescent="0.25">
      <c r="A92" s="12" t="s">
        <v>90</v>
      </c>
      <c r="B92" s="13" t="s">
        <v>91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" x14ac:dyDescent="0.25">
      <c r="A94" s="12"/>
      <c r="B94" s="13" t="s">
        <v>38</v>
      </c>
      <c r="C94" s="13" t="s">
        <v>39</v>
      </c>
      <c r="D94" s="1"/>
      <c r="E94" s="13" t="s">
        <v>17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" x14ac:dyDescent="0.25">
      <c r="A95" s="12"/>
      <c r="B95" s="17">
        <v>1</v>
      </c>
      <c r="C95" s="16">
        <f>-0.02962199548*0.8</f>
        <v>-2.3697596384E-2</v>
      </c>
      <c r="D95" s="1"/>
      <c r="E95" s="18">
        <f>B95*C95</f>
        <v>-2.3697596384E-2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9.5" customHeight="1" x14ac:dyDescent="0.2">
      <c r="A97" s="2"/>
      <c r="B97" s="23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spans="1:27" ht="15" x14ac:dyDescent="0.25">
      <c r="A98" s="12"/>
      <c r="B98" s="14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" x14ac:dyDescent="0.25">
      <c r="A99" s="12"/>
      <c r="B99" s="13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" x14ac:dyDescent="0.25">
      <c r="A101" s="12"/>
      <c r="B101" s="13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" x14ac:dyDescent="0.25">
      <c r="A102" s="84">
        <v>3</v>
      </c>
      <c r="B102" s="85" t="s">
        <v>146</v>
      </c>
      <c r="C102" s="86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" x14ac:dyDescent="0.25">
      <c r="A103" s="87"/>
      <c r="B103" s="88" t="s">
        <v>147</v>
      </c>
      <c r="C103" s="86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" x14ac:dyDescent="0.25">
      <c r="A104" s="87"/>
      <c r="B104" s="88" t="str">
        <f>'1.1. Usos suelo'!A2</f>
        <v>Chopera</v>
      </c>
      <c r="C104" s="86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" x14ac:dyDescent="0.25">
      <c r="A105" s="87"/>
      <c r="B105" s="88" t="str">
        <f>'1.1. Usos suelo'!A3</f>
        <v>Coníferas</v>
      </c>
      <c r="C105" s="86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" x14ac:dyDescent="0.25">
      <c r="A106" s="87"/>
      <c r="B106" s="88" t="str">
        <f>'1.1. Usos suelo'!A4</f>
        <v>Cultivos herbáceos de regadío</v>
      </c>
      <c r="C106" s="86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" x14ac:dyDescent="0.25">
      <c r="A107" s="87"/>
      <c r="B107" s="88" t="str">
        <f>'1.1. Usos suelo'!A5</f>
        <v>Cultivos herbáceos de secano</v>
      </c>
      <c r="C107" s="86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" x14ac:dyDescent="0.25">
      <c r="A108" s="87"/>
      <c r="B108" s="88" t="str">
        <f>'1.1. Usos suelo'!A6</f>
        <v>Arbustos</v>
      </c>
      <c r="C108" s="86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" x14ac:dyDescent="0.25">
      <c r="A109" s="87"/>
      <c r="B109" s="88" t="str">
        <f>'1.1. Usos suelo'!A7</f>
        <v>Olivar de secano</v>
      </c>
      <c r="C109" s="86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" x14ac:dyDescent="0.25">
      <c r="A110" s="87"/>
      <c r="B110" s="88" t="str">
        <f>'1.1. Usos suelo'!A8</f>
        <v>Olivar de regadío</v>
      </c>
      <c r="C110" s="86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" x14ac:dyDescent="0.25">
      <c r="A111" s="87"/>
      <c r="B111" s="88" t="str">
        <f>'1.1. Usos suelo'!A9</f>
        <v>Pradera</v>
      </c>
      <c r="C111" s="86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" x14ac:dyDescent="0.25">
      <c r="A112" s="87"/>
      <c r="B112" s="88" t="str">
        <f>'1.1. Usos suelo'!A10</f>
        <v>Pradera con arbustos</v>
      </c>
      <c r="C112" s="86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" x14ac:dyDescent="0.25">
      <c r="A113" s="87"/>
      <c r="B113" s="88" t="str">
        <f>'1.1. Usos suelo'!A11</f>
        <v>Viñedo de regadío</v>
      </c>
      <c r="C113" s="86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" x14ac:dyDescent="0.25">
      <c r="A114" s="87"/>
      <c r="B114" s="88" t="str">
        <f>'1.1. Usos suelo'!A12</f>
        <v>Viñedo de secano</v>
      </c>
      <c r="C114" s="86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" x14ac:dyDescent="0.25">
      <c r="A115" s="87"/>
      <c r="B115" s="88" t="str">
        <f>'1.1. Usos suelo'!A13</f>
        <v>Frutales de regadío</v>
      </c>
      <c r="C115" s="86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" x14ac:dyDescent="0.25">
      <c r="A116" s="87"/>
      <c r="B116" s="88" t="str">
        <f>'1.1. Usos suelo'!A14</f>
        <v>Frutales de secano</v>
      </c>
      <c r="C116" s="86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" x14ac:dyDescent="0.25">
      <c r="A117" s="87"/>
      <c r="B117" s="88" t="str">
        <f>'1.1. Usos suelo'!A15</f>
        <v>Cultivos hortícolas</v>
      </c>
      <c r="C117" s="86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" x14ac:dyDescent="0.25">
      <c r="A118" s="87"/>
      <c r="B118" s="88" t="str">
        <f>'1.1. Usos suelo'!A16</f>
        <v>Coníferas y eucalipto</v>
      </c>
      <c r="C118" s="86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" x14ac:dyDescent="0.25">
      <c r="A119" s="87"/>
      <c r="B119" s="88" t="str">
        <f>'1.1. Usos suelo'!A17</f>
        <v>Viñedo con frutales</v>
      </c>
      <c r="C119" s="86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" x14ac:dyDescent="0.25">
      <c r="A120" s="87"/>
      <c r="B120" s="88" t="str">
        <f>'1.1. Usos suelo'!A18</f>
        <v>Pastos naturales</v>
      </c>
      <c r="C120" s="86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" x14ac:dyDescent="0.25">
      <c r="A121" s="87"/>
      <c r="B121" s="86"/>
      <c r="C121" s="86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5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5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5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5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5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5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5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5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5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5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5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5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5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5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5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5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5" x14ac:dyDescent="0.25">
      <c r="A996" s="1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5" x14ac:dyDescent="0.25">
      <c r="A997" s="1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5" x14ac:dyDescent="0.25">
      <c r="A998" s="1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5" x14ac:dyDescent="0.25">
      <c r="A999" s="1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5" x14ac:dyDescent="0.25">
      <c r="A1000" s="1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5" x14ac:dyDescent="0.25">
      <c r="A1001" s="12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15" x14ac:dyDescent="0.25">
      <c r="A1002" s="12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 ht="15" x14ac:dyDescent="0.25">
      <c r="A1003" s="12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ht="15" x14ac:dyDescent="0.25">
      <c r="A1004" s="12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1:27" ht="15" x14ac:dyDescent="0.25">
      <c r="A1005" s="12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spans="1:27" ht="15" x14ac:dyDescent="0.25">
      <c r="A1006" s="12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  <row r="1007" spans="1:27" ht="15" x14ac:dyDescent="0.25">
      <c r="A1007" s="12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</row>
    <row r="1008" spans="1:27" ht="15" x14ac:dyDescent="0.25">
      <c r="A1008" s="12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</row>
    <row r="1009" spans="1:27" ht="15" x14ac:dyDescent="0.25">
      <c r="A1009" s="12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</row>
    <row r="1010" spans="1:27" ht="15" x14ac:dyDescent="0.25">
      <c r="A1010" s="12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</row>
    <row r="1011" spans="1:27" ht="15" x14ac:dyDescent="0.25">
      <c r="A1011" s="12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</row>
    <row r="1012" spans="1:27" ht="15" x14ac:dyDescent="0.25">
      <c r="A1012" s="12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</row>
    <row r="1013" spans="1:27" ht="15" x14ac:dyDescent="0.25">
      <c r="A1013" s="12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</row>
    <row r="1014" spans="1:27" ht="15" x14ac:dyDescent="0.25">
      <c r="A1014" s="12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</row>
    <row r="1015" spans="1:27" ht="15" x14ac:dyDescent="0.25">
      <c r="A1015" s="12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</row>
    <row r="1016" spans="1:27" ht="15" x14ac:dyDescent="0.25">
      <c r="A1016" s="12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</row>
    <row r="1017" spans="1:27" ht="15" x14ac:dyDescent="0.25">
      <c r="A1017" s="12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</row>
    <row r="1018" spans="1:27" ht="15" x14ac:dyDescent="0.25">
      <c r="A1018" s="12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</row>
    <row r="1019" spans="1:27" ht="15" x14ac:dyDescent="0.25">
      <c r="A1019" s="12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</row>
    <row r="1020" spans="1:27" ht="15" x14ac:dyDescent="0.25">
      <c r="A1020" s="12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</row>
    <row r="1021" spans="1:27" ht="15" x14ac:dyDescent="0.25">
      <c r="A1021" s="12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</row>
    <row r="1022" spans="1:27" ht="15" x14ac:dyDescent="0.25">
      <c r="A1022" s="12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</row>
    <row r="1023" spans="1:27" ht="15" x14ac:dyDescent="0.25">
      <c r="A1023" s="12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</row>
    <row r="1024" spans="1:27" ht="15" x14ac:dyDescent="0.25">
      <c r="A1024" s="12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</row>
    <row r="1025" spans="1:27" ht="15" x14ac:dyDescent="0.25">
      <c r="A1025" s="12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</row>
    <row r="1026" spans="1:27" ht="15" x14ac:dyDescent="0.25">
      <c r="A1026" s="12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</row>
    <row r="1027" spans="1:27" ht="15" x14ac:dyDescent="0.25">
      <c r="A1027" s="12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</row>
    <row r="1028" spans="1:27" ht="15" x14ac:dyDescent="0.25">
      <c r="A1028" s="12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</row>
    <row r="1029" spans="1:27" ht="15" x14ac:dyDescent="0.25">
      <c r="A1029" s="12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</row>
    <row r="1030" spans="1:27" ht="15" x14ac:dyDescent="0.25">
      <c r="A1030" s="12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</row>
    <row r="1031" spans="1:27" ht="15" x14ac:dyDescent="0.25">
      <c r="A1031" s="12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</row>
    <row r="1032" spans="1:27" ht="15" x14ac:dyDescent="0.25">
      <c r="A1032" s="12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</row>
    <row r="1033" spans="1:27" ht="15" x14ac:dyDescent="0.25">
      <c r="A1033" s="12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</row>
    <row r="1034" spans="1:27" ht="15" x14ac:dyDescent="0.25">
      <c r="A1034" s="12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</row>
    <row r="1035" spans="1:27" ht="15" x14ac:dyDescent="0.25">
      <c r="A1035" s="12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</row>
    <row r="1036" spans="1:27" ht="15" x14ac:dyDescent="0.25">
      <c r="A1036" s="12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</row>
    <row r="1037" spans="1:27" ht="15" x14ac:dyDescent="0.25">
      <c r="A1037" s="12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</row>
    <row r="1038" spans="1:27" ht="15" x14ac:dyDescent="0.25">
      <c r="A1038" s="12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</row>
    <row r="1039" spans="1:27" ht="15" x14ac:dyDescent="0.25">
      <c r="A1039" s="12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</row>
    <row r="1040" spans="1:27" ht="15" x14ac:dyDescent="0.25">
      <c r="A1040" s="12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</row>
    <row r="1041" spans="1:27" ht="15" x14ac:dyDescent="0.25">
      <c r="A1041" s="12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</row>
    <row r="1042" spans="1:27" ht="15" x14ac:dyDescent="0.25">
      <c r="A1042" s="12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</row>
    <row r="1043" spans="1:27" ht="15" x14ac:dyDescent="0.25">
      <c r="A1043" s="12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</row>
    <row r="1044" spans="1:27" ht="15" x14ac:dyDescent="0.25">
      <c r="A1044" s="12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</row>
    <row r="1045" spans="1:27" ht="15" x14ac:dyDescent="0.25">
      <c r="A1045" s="12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</row>
    <row r="1046" spans="1:27" ht="15" x14ac:dyDescent="0.25">
      <c r="A1046" s="12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</row>
    <row r="1047" spans="1:27" ht="15" x14ac:dyDescent="0.25">
      <c r="A1047" s="12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</row>
    <row r="1048" spans="1:27" ht="15" x14ac:dyDescent="0.25">
      <c r="A1048" s="12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</row>
    <row r="1049" spans="1:27" ht="15" x14ac:dyDescent="0.25">
      <c r="A1049" s="12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</row>
    <row r="1050" spans="1:27" ht="15" x14ac:dyDescent="0.25">
      <c r="A1050" s="12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</row>
    <row r="1051" spans="1:27" ht="15" x14ac:dyDescent="0.25">
      <c r="A1051" s="12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</row>
    <row r="1052" spans="1:27" ht="15" x14ac:dyDescent="0.25">
      <c r="A1052" s="12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</row>
  </sheetData>
  <phoneticPr fontId="17" type="noConversion"/>
  <conditionalFormatting sqref="C7">
    <cfRule type="notContainsBlanks" dxfId="1" priority="1">
      <formula>LEN(TRIM(C7))&gt;0</formula>
    </cfRule>
  </conditionalFormatting>
  <conditionalFormatting sqref="D7">
    <cfRule type="notContainsBlanks" dxfId="0" priority="2">
      <formula>LEN(TRIM(D7))&gt;0</formula>
    </cfRule>
  </conditionalFormatting>
  <dataValidations count="3">
    <dataValidation type="list" allowBlank="1" showInputMessage="1" showErrorMessage="1" sqref="G13">
      <formula1>"Choperas,Arboles"</formula1>
    </dataValidation>
    <dataValidation type="list" allowBlank="1" showInputMessage="1" showErrorMessage="1" sqref="G7">
      <formula1>$B$104:$B$120</formula1>
    </dataValidation>
    <dataValidation type="list" showInputMessage="1" showErrorMessage="1" sqref="C7">
      <formula1>$B$104:$B$120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9"/>
  <sheetViews>
    <sheetView workbookViewId="0">
      <selection activeCell="A2" sqref="A2:A18"/>
    </sheetView>
  </sheetViews>
  <sheetFormatPr baseColWidth="10" defaultColWidth="14.42578125" defaultRowHeight="15.75" customHeight="1" x14ac:dyDescent="0.2"/>
  <cols>
    <col min="1" max="1" width="40.5703125" customWidth="1"/>
  </cols>
  <sheetData>
    <row r="1" spans="1:26" ht="15.75" customHeight="1" x14ac:dyDescent="0.25">
      <c r="A1" s="1"/>
      <c r="B1" s="3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x14ac:dyDescent="0.25">
      <c r="A2" s="6" t="s">
        <v>1</v>
      </c>
      <c r="B2" s="3">
        <v>18.66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x14ac:dyDescent="0.25">
      <c r="A3" s="6" t="s">
        <v>5</v>
      </c>
      <c r="B3" s="3">
        <v>19.239999999999998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x14ac:dyDescent="0.25">
      <c r="A4" s="6" t="s">
        <v>6</v>
      </c>
      <c r="B4" s="3">
        <v>36.75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x14ac:dyDescent="0.25">
      <c r="A5" s="6" t="s">
        <v>7</v>
      </c>
      <c r="B5" s="3">
        <v>13.45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x14ac:dyDescent="0.25">
      <c r="A6" s="6" t="s">
        <v>8</v>
      </c>
      <c r="B6" s="3">
        <v>4.5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x14ac:dyDescent="0.25">
      <c r="A7" s="6" t="s">
        <v>9</v>
      </c>
      <c r="B7" s="3">
        <v>6.59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x14ac:dyDescent="0.25">
      <c r="A8" s="6" t="s">
        <v>10</v>
      </c>
      <c r="B8" s="3">
        <v>20.12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x14ac:dyDescent="0.25">
      <c r="A9" s="6" t="s">
        <v>11</v>
      </c>
      <c r="B9" s="3">
        <v>8.82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x14ac:dyDescent="0.25">
      <c r="A10" s="6" t="s">
        <v>12</v>
      </c>
      <c r="B10" s="3">
        <v>5.94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x14ac:dyDescent="0.25">
      <c r="A11" s="6" t="s">
        <v>13</v>
      </c>
      <c r="B11" s="3">
        <v>19.11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x14ac:dyDescent="0.25">
      <c r="A12" s="6" t="s">
        <v>14</v>
      </c>
      <c r="B12" s="3">
        <v>6.26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x14ac:dyDescent="0.25">
      <c r="A13" s="6" t="s">
        <v>15</v>
      </c>
      <c r="B13" s="3">
        <v>21.92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x14ac:dyDescent="0.25">
      <c r="A14" s="6" t="s">
        <v>16</v>
      </c>
      <c r="B14" s="3">
        <v>6.3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x14ac:dyDescent="0.25">
      <c r="A15" s="6" t="s">
        <v>18</v>
      </c>
      <c r="B15" s="3">
        <v>12.58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x14ac:dyDescent="0.25">
      <c r="A16" s="6" t="s">
        <v>19</v>
      </c>
      <c r="B16" s="3">
        <v>31.26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x14ac:dyDescent="0.25">
      <c r="A17" s="6" t="s">
        <v>20</v>
      </c>
      <c r="B17" s="3">
        <v>6.28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x14ac:dyDescent="0.25">
      <c r="A18" s="6" t="s">
        <v>21</v>
      </c>
      <c r="B18" s="3">
        <v>6.33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</sheetData>
  <phoneticPr fontId="1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07"/>
  <sheetViews>
    <sheetView tabSelected="1" workbookViewId="0">
      <selection activeCell="C7" sqref="C7"/>
    </sheetView>
  </sheetViews>
  <sheetFormatPr baseColWidth="10" defaultColWidth="14.42578125" defaultRowHeight="15.75" customHeight="1" x14ac:dyDescent="0.2"/>
  <cols>
    <col min="1" max="1" width="18" customWidth="1"/>
    <col min="2" max="2" width="18.85546875" customWidth="1"/>
    <col min="3" max="3" width="21.140625" customWidth="1"/>
    <col min="5" max="5" width="24.5703125" customWidth="1"/>
    <col min="6" max="6" width="20" customWidth="1"/>
    <col min="7" max="7" width="18" customWidth="1"/>
    <col min="10" max="10" width="19.7109375" customWidth="1"/>
  </cols>
  <sheetData>
    <row r="1" spans="1:256" ht="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56" ht="15" x14ac:dyDescent="0.25">
      <c r="A2" s="1"/>
      <c r="B2" s="7" t="s">
        <v>2</v>
      </c>
      <c r="C2" s="8"/>
      <c r="D2" s="10">
        <f>SUM(H5:H6)</f>
        <v>0.65254245700000002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56" ht="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56" ht="15" x14ac:dyDescent="0.25">
      <c r="A4" s="1"/>
      <c r="B4" s="13" t="s">
        <v>22</v>
      </c>
      <c r="C4" s="13" t="s">
        <v>23</v>
      </c>
      <c r="D4" s="13" t="s">
        <v>24</v>
      </c>
      <c r="E4" s="14" t="s">
        <v>25</v>
      </c>
      <c r="F4" s="14" t="s">
        <v>26</v>
      </c>
      <c r="G4" s="14" t="s">
        <v>27</v>
      </c>
      <c r="H4" s="14" t="s">
        <v>28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56" ht="15" x14ac:dyDescent="0.25">
      <c r="A5" s="13" t="s">
        <v>29</v>
      </c>
      <c r="B5" s="1">
        <f>C5*3.5</f>
        <v>3.5</v>
      </c>
      <c r="C5" s="13">
        <v>1</v>
      </c>
      <c r="D5" s="16">
        <f>0.132*365</f>
        <v>48.18</v>
      </c>
      <c r="E5" s="13">
        <v>1.02</v>
      </c>
      <c r="F5" s="13">
        <v>0.27</v>
      </c>
      <c r="G5" s="1">
        <f>B5*D5*E5*F5</f>
        <v>46.440702000000002</v>
      </c>
      <c r="H5" s="1">
        <f>G5*3.5/1000</f>
        <v>0.162542457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56" ht="15" x14ac:dyDescent="0.25">
      <c r="A6" s="13" t="s">
        <v>35</v>
      </c>
      <c r="B6" s="1">
        <f>C6*3.5</f>
        <v>3.5</v>
      </c>
      <c r="C6" s="13">
        <v>1</v>
      </c>
      <c r="D6" s="13"/>
      <c r="E6" s="13"/>
      <c r="F6" s="13"/>
      <c r="G6" s="1">
        <f>H6/3.5*1000</f>
        <v>139.99999999999997</v>
      </c>
      <c r="H6" s="1">
        <f>0.49*C6</f>
        <v>0.49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56" ht="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56" ht="15" x14ac:dyDescent="0.25">
      <c r="A8" s="1"/>
      <c r="B8" s="7" t="s">
        <v>40</v>
      </c>
      <c r="C8" s="8"/>
      <c r="D8" s="10">
        <f>F13+F14+F15+F19+F20+F21+J13+J14+J15+J19+J20+J21</f>
        <v>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56" ht="15" x14ac:dyDescent="0.25">
      <c r="A9" s="1"/>
      <c r="B9" s="1"/>
      <c r="C9" s="1"/>
      <c r="D9" s="1"/>
      <c r="E9" s="1"/>
      <c r="F9" s="1"/>
      <c r="G9" s="89" t="s">
        <v>26</v>
      </c>
      <c r="H9" s="89"/>
      <c r="I9" s="89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56" thickBot="1" x14ac:dyDescent="0.3">
      <c r="A10" s="1"/>
      <c r="B10" s="1"/>
      <c r="G10" s="69" t="s">
        <v>43</v>
      </c>
      <c r="H10" s="70" t="s">
        <v>137</v>
      </c>
      <c r="I10" s="70" t="s">
        <v>138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56" thickBot="1" x14ac:dyDescent="0.3">
      <c r="A11" s="60" t="s">
        <v>131</v>
      </c>
      <c r="B11" s="1"/>
      <c r="C11" s="13"/>
      <c r="D11" s="1"/>
      <c r="E11" s="14"/>
      <c r="F11" s="14"/>
      <c r="G11" s="71">
        <v>0.20399999999999999</v>
      </c>
      <c r="H11" s="71">
        <v>0</v>
      </c>
      <c r="I11" s="71">
        <v>0.28699999999999998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56" thickBot="1" x14ac:dyDescent="0.3">
      <c r="A12" s="60"/>
      <c r="B12" s="58" t="s">
        <v>133</v>
      </c>
      <c r="C12" s="58" t="s">
        <v>134</v>
      </c>
      <c r="D12" s="58" t="s">
        <v>135</v>
      </c>
      <c r="E12" s="73" t="s">
        <v>136</v>
      </c>
      <c r="F12" s="77" t="s">
        <v>143</v>
      </c>
      <c r="G12" s="90" t="s">
        <v>38</v>
      </c>
      <c r="H12" s="91"/>
      <c r="I12" s="92"/>
      <c r="J12" s="77" t="s">
        <v>144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56" ht="30.75" thickBot="1" x14ac:dyDescent="0.3">
      <c r="A13" s="58" t="s">
        <v>128</v>
      </c>
      <c r="B13" s="58">
        <f>47.4*102.4</f>
        <v>4853.76</v>
      </c>
      <c r="C13" s="61">
        <f>5.9*102.4</f>
        <v>604.16000000000008</v>
      </c>
      <c r="D13" s="61">
        <f>13.2*102.4</f>
        <v>1351.68</v>
      </c>
      <c r="E13" s="74">
        <f>13141*0.266</f>
        <v>3495.5060000000003</v>
      </c>
      <c r="F13" s="78">
        <f>(C13+D13+E13)*0.27*(G13+H13+I13)/1000</f>
        <v>0</v>
      </c>
      <c r="G13" s="75"/>
      <c r="H13" s="72"/>
      <c r="I13" s="79"/>
      <c r="J13" s="77">
        <f>((B13*G13*$G$11)+(B13*I13*$I$11))/1000</f>
        <v>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thickBot="1" x14ac:dyDescent="0.3">
      <c r="A14" s="59" t="s">
        <v>129</v>
      </c>
      <c r="B14" s="59">
        <f>50.6*102.4</f>
        <v>5181.4400000000005</v>
      </c>
      <c r="C14" s="62">
        <v>0</v>
      </c>
      <c r="D14" s="62">
        <f>13.1*102.4</f>
        <v>1341.44</v>
      </c>
      <c r="E14" s="74">
        <f>13141*0.266</f>
        <v>3495.5060000000003</v>
      </c>
      <c r="F14" s="78">
        <f>(C14+D14+E14)*0.27*(G14+H14+I14)/1000</f>
        <v>0</v>
      </c>
      <c r="G14" s="76"/>
      <c r="H14" s="17"/>
      <c r="I14" s="80"/>
      <c r="J14" s="77">
        <f>((B14*G14*$G$11)+(B14*I14*$I$11))/1000</f>
        <v>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56" thickBot="1" x14ac:dyDescent="0.3">
      <c r="A15" s="59" t="s">
        <v>130</v>
      </c>
      <c r="B15" s="59">
        <f>77.1*102.4</f>
        <v>7895.04</v>
      </c>
      <c r="C15" s="62">
        <v>0</v>
      </c>
      <c r="D15" s="62">
        <f>13.8*102.4</f>
        <v>1413.1200000000001</v>
      </c>
      <c r="E15" s="74">
        <f>13141*0.266</f>
        <v>3495.5060000000003</v>
      </c>
      <c r="F15" s="78">
        <f>(C15+D15+E15)*0.27*(G15+H15+I15)/1000</f>
        <v>0</v>
      </c>
      <c r="G15" s="76"/>
      <c r="H15" s="17"/>
      <c r="I15" s="80"/>
      <c r="J15" s="77">
        <f>((B15*G15*$G$11)+(B15*I15*$I$11))/1000</f>
        <v>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56" ht="15" x14ac:dyDescent="0.25">
      <c r="A16" s="1"/>
      <c r="B16" s="1"/>
      <c r="E16" s="64"/>
      <c r="G16" s="89" t="s">
        <v>26</v>
      </c>
      <c r="H16" s="89"/>
      <c r="I16" s="89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56" thickBot="1" x14ac:dyDescent="0.3">
      <c r="A17" s="60" t="s">
        <v>132</v>
      </c>
      <c r="B17" s="1"/>
      <c r="C17" s="13"/>
      <c r="D17" s="1"/>
      <c r="E17" s="65"/>
      <c r="F17" s="14"/>
      <c r="G17" s="69" t="s">
        <v>43</v>
      </c>
      <c r="H17" s="70" t="s">
        <v>137</v>
      </c>
      <c r="I17" s="70" t="s">
        <v>138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56" thickBot="1" x14ac:dyDescent="0.3">
      <c r="A18" s="60"/>
      <c r="B18" s="58" t="s">
        <v>133</v>
      </c>
      <c r="C18" s="58" t="s">
        <v>134</v>
      </c>
      <c r="D18" s="58" t="s">
        <v>135</v>
      </c>
      <c r="E18" s="58" t="s">
        <v>136</v>
      </c>
      <c r="F18" s="77" t="s">
        <v>143</v>
      </c>
      <c r="G18" s="91" t="s">
        <v>38</v>
      </c>
      <c r="H18" s="91"/>
      <c r="I18" s="91"/>
      <c r="J18" s="77" t="s">
        <v>144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56" ht="30.75" thickBot="1" x14ac:dyDescent="0.3">
      <c r="A19" s="58" t="s">
        <v>128</v>
      </c>
      <c r="B19" s="58">
        <f>15*102.4</f>
        <v>1536</v>
      </c>
      <c r="C19" s="61">
        <v>0</v>
      </c>
      <c r="D19" s="61">
        <f>13.2*102.4</f>
        <v>1351.68</v>
      </c>
      <c r="E19" s="74">
        <f>13141*0.266</f>
        <v>3495.5060000000003</v>
      </c>
      <c r="F19" s="78">
        <f>(C19+D19+E19)*0.27*(G19+H19+I19)/1000</f>
        <v>0</v>
      </c>
      <c r="G19" s="17"/>
      <c r="H19" s="17"/>
      <c r="I19" s="17"/>
      <c r="J19" s="77">
        <f>((B19*G19*$G$11)+(B19*I19*$I$11))/1000</f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</row>
    <row r="20" spans="1:256" thickBot="1" x14ac:dyDescent="0.3">
      <c r="A20" s="59" t="s">
        <v>129</v>
      </c>
      <c r="B20" s="59">
        <f>22*102.4</f>
        <v>2252.8000000000002</v>
      </c>
      <c r="C20" s="62">
        <v>0</v>
      </c>
      <c r="D20" s="62">
        <f>13.1*102.4</f>
        <v>1341.44</v>
      </c>
      <c r="E20" s="74">
        <f>13141*0.266</f>
        <v>3495.5060000000003</v>
      </c>
      <c r="F20" s="78">
        <f>(C20+D20+E20)*0.27*(G20+H20+I20)/1000</f>
        <v>0</v>
      </c>
      <c r="G20" s="17"/>
      <c r="H20" s="17"/>
      <c r="I20" s="17"/>
      <c r="J20" s="77">
        <f>((B20*G20*$G$11)+(B20*I20*$I$11))/1000</f>
        <v>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56" thickBot="1" x14ac:dyDescent="0.3">
      <c r="A21" s="59" t="s">
        <v>130</v>
      </c>
      <c r="B21" s="59">
        <f>22*102.4</f>
        <v>2252.8000000000002</v>
      </c>
      <c r="C21" s="62">
        <v>0</v>
      </c>
      <c r="D21" s="62">
        <f>13.8*102.4</f>
        <v>1413.1200000000001</v>
      </c>
      <c r="E21" s="74">
        <f>13141*0.266</f>
        <v>3495.5060000000003</v>
      </c>
      <c r="F21" s="78">
        <f>(C21+D21+E21)*0.27*(G21+H21+I21)/1000</f>
        <v>0</v>
      </c>
      <c r="G21" s="17"/>
      <c r="H21" s="17"/>
      <c r="I21" s="17"/>
      <c r="J21" s="77">
        <f>((B21*G21*$G$11)+(B21*I21*$I$11))/1000</f>
        <v>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56" ht="15" x14ac:dyDescent="0.25">
      <c r="A22" s="63"/>
      <c r="B22" s="63"/>
      <c r="C22" s="63"/>
      <c r="D22" s="63"/>
      <c r="E22" s="14"/>
      <c r="F22" s="14"/>
      <c r="G22" s="1"/>
      <c r="H22" s="1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56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56" ht="15" x14ac:dyDescent="0.25">
      <c r="A24" s="1"/>
      <c r="B24" s="21" t="s">
        <v>44</v>
      </c>
      <c r="C24" s="8"/>
      <c r="D24" s="10">
        <f>H26</f>
        <v>0.88549999999999995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56" ht="15" x14ac:dyDescent="0.25">
      <c r="A25" s="1"/>
      <c r="B25" s="1"/>
      <c r="C25" s="13" t="s">
        <v>23</v>
      </c>
      <c r="D25" s="1"/>
      <c r="E25" s="13" t="s">
        <v>45</v>
      </c>
      <c r="F25" s="1"/>
      <c r="G25" s="1"/>
      <c r="H25" s="14" t="s">
        <v>28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56" ht="15" x14ac:dyDescent="0.25">
      <c r="A26" s="1"/>
      <c r="B26" s="1"/>
      <c r="C26" s="13">
        <v>1</v>
      </c>
      <c r="D26" s="1"/>
      <c r="E26" s="13">
        <v>253</v>
      </c>
      <c r="F26" s="1"/>
      <c r="G26" s="1"/>
      <c r="H26" s="1">
        <f>C26*E26*3.5/1000</f>
        <v>0.88549999999999995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56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56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56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56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56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56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</sheetData>
  <mergeCells count="4">
    <mergeCell ref="G9:I9"/>
    <mergeCell ref="G12:I12"/>
    <mergeCell ref="G18:I18"/>
    <mergeCell ref="G16:I16"/>
  </mergeCells>
  <phoneticPr fontId="17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4.42578125" defaultRowHeight="15.75" customHeight="1" x14ac:dyDescent="0.2"/>
  <cols>
    <col min="5" max="5" width="17.5703125" customWidth="1"/>
  </cols>
  <sheetData>
    <row r="1" spans="1:26" ht="15" x14ac:dyDescent="0.25">
      <c r="A1" s="12"/>
      <c r="B1" s="1"/>
      <c r="C1" s="1"/>
      <c r="D1" s="1"/>
      <c r="E1" s="1"/>
      <c r="F1" s="1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ht="15.75" customHeight="1" x14ac:dyDescent="0.2">
      <c r="A2" s="2" t="s">
        <v>58</v>
      </c>
      <c r="B2" s="31" t="s">
        <v>59</v>
      </c>
      <c r="C2" s="5"/>
      <c r="D2" s="5"/>
      <c r="E2" s="5"/>
      <c r="F2" s="5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15" x14ac:dyDescent="0.25">
      <c r="A3" s="12"/>
      <c r="B3" s="1"/>
      <c r="C3" s="13"/>
      <c r="D3" s="1"/>
      <c r="E3" s="1"/>
      <c r="F3" s="1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15" x14ac:dyDescent="0.25">
      <c r="A4" s="12"/>
      <c r="B4" s="1"/>
      <c r="C4" s="4" t="s">
        <v>92</v>
      </c>
      <c r="D4" s="1"/>
      <c r="E4" s="1"/>
      <c r="F4" s="1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26" ht="15" x14ac:dyDescent="0.25">
      <c r="A5" s="12"/>
      <c r="B5" s="1"/>
      <c r="C5" s="1"/>
      <c r="D5" s="33" t="s">
        <v>93</v>
      </c>
      <c r="E5" s="34" t="s">
        <v>94</v>
      </c>
      <c r="F5" s="34" t="s">
        <v>95</v>
      </c>
      <c r="G5" s="35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spans="1:26" ht="15" x14ac:dyDescent="0.25">
      <c r="A6" s="12"/>
      <c r="B6" s="24"/>
      <c r="C6" s="1"/>
      <c r="D6" s="36">
        <v>0.1</v>
      </c>
      <c r="E6" s="37" t="s">
        <v>96</v>
      </c>
      <c r="F6" s="38">
        <v>7</v>
      </c>
      <c r="G6" s="38">
        <f>D6*F6</f>
        <v>0.70000000000000007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 spans="1:26" ht="15" x14ac:dyDescent="0.25">
      <c r="A7" s="12"/>
      <c r="B7" s="24"/>
      <c r="C7" s="1"/>
      <c r="D7" s="39">
        <v>0.2</v>
      </c>
      <c r="E7" s="37" t="s">
        <v>8</v>
      </c>
      <c r="F7" s="38">
        <v>4.3</v>
      </c>
      <c r="G7" s="38">
        <f>D7*F7</f>
        <v>0.86</v>
      </c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26" ht="15" x14ac:dyDescent="0.25">
      <c r="A8" s="1"/>
      <c r="B8" s="1"/>
      <c r="C8" s="1"/>
      <c r="D8" s="40">
        <v>0.6</v>
      </c>
      <c r="E8" s="37" t="s">
        <v>97</v>
      </c>
      <c r="F8" s="38">
        <v>1.8</v>
      </c>
      <c r="G8" s="38">
        <f>D8*F8</f>
        <v>1.08</v>
      </c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spans="1:26" ht="15" x14ac:dyDescent="0.25">
      <c r="A9" s="1"/>
      <c r="B9" s="1"/>
      <c r="C9" s="1"/>
      <c r="D9" s="41">
        <v>0.1</v>
      </c>
      <c r="E9" s="37" t="s">
        <v>98</v>
      </c>
      <c r="F9" s="38">
        <v>4.7</v>
      </c>
      <c r="G9" s="38">
        <f>D9*F9</f>
        <v>0.47000000000000003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spans="1:26" ht="15.75" customHeight="1" x14ac:dyDescent="0.2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 ht="15.75" customHeight="1" x14ac:dyDescent="0.2">
      <c r="A11" s="30"/>
      <c r="B11" s="30"/>
      <c r="C11" s="30"/>
      <c r="D11" s="30"/>
      <c r="E11" s="30"/>
      <c r="F11" s="42" t="s">
        <v>99</v>
      </c>
      <c r="G11" s="42">
        <f>SUM(G6:G9)</f>
        <v>3.1100000000000003</v>
      </c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spans="1:26" ht="15.75" customHeight="1" x14ac:dyDescent="0.2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spans="1:26" ht="15" x14ac:dyDescent="0.25">
      <c r="A13" s="30"/>
      <c r="B13" s="30"/>
      <c r="C13" s="4" t="s">
        <v>100</v>
      </c>
      <c r="D13" s="1"/>
      <c r="E13" s="1"/>
      <c r="F13" s="30"/>
      <c r="G13" s="30">
        <f>G11*0.2</f>
        <v>0.62200000000000011</v>
      </c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spans="1:26" ht="15.75" customHeight="1" x14ac:dyDescent="0.2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spans="1:26" ht="15.75" customHeight="1" x14ac:dyDescent="0.2">
      <c r="A15" s="30"/>
      <c r="B15" s="30"/>
      <c r="C15" s="30"/>
      <c r="D15" s="30"/>
      <c r="E15" s="30"/>
      <c r="F15" s="42" t="s">
        <v>101</v>
      </c>
      <c r="G15" s="30">
        <f>G11-G13</f>
        <v>2.4880000000000004</v>
      </c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spans="1:26" ht="15.75" customHeight="1" x14ac:dyDescent="0.2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spans="1:26" ht="15.75" customHeight="1" x14ac:dyDescent="0.2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spans="1:26" ht="15.75" customHeight="1" x14ac:dyDescent="0.2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spans="1:26" ht="15.75" customHeight="1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spans="1:26" ht="15.75" customHeight="1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 spans="1:26" ht="15.75" customHeight="1" x14ac:dyDescent="0.2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 spans="1:26" ht="15.75" customHeight="1" x14ac:dyDescent="0.2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 spans="1:26" ht="15.75" customHeight="1" x14ac:dyDescent="0.2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spans="1:26" ht="12.75" x14ac:dyDescent="0.2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spans="1:26" ht="12.75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 spans="1:26" ht="12.75" x14ac:dyDescent="0.2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 spans="1:26" ht="12.75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 spans="1:26" ht="12.75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 spans="1:26" ht="12.75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  <row r="30" spans="1:26" ht="12.75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 spans="1:26" ht="12.75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 spans="1:26" ht="12.75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spans="1:26" ht="12.75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  <row r="34" spans="1:26" ht="12.75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 spans="1:26" ht="12.7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 spans="1:26" ht="12.75" x14ac:dyDescent="0.2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</row>
    <row r="37" spans="1:26" ht="12.75" x14ac:dyDescent="0.2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</row>
    <row r="38" spans="1:26" ht="12.75" x14ac:dyDescent="0.2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</row>
    <row r="39" spans="1:26" ht="12.75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0" spans="1:26" ht="12.75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</row>
    <row r="41" spans="1:26" ht="12.75" x14ac:dyDescent="0.2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</row>
    <row r="42" spans="1:26" ht="12.75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</row>
    <row r="43" spans="1:26" ht="12.75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</row>
    <row r="44" spans="1:26" ht="12.75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</row>
    <row r="45" spans="1:26" ht="12.75" x14ac:dyDescent="0.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</row>
    <row r="46" spans="1:26" ht="12.75" x14ac:dyDescent="0.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</row>
    <row r="47" spans="1:26" ht="12.75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</row>
    <row r="48" spans="1:26" ht="12.75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</row>
    <row r="49" spans="1:26" ht="12.75" x14ac:dyDescent="0.2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</row>
    <row r="50" spans="1:26" ht="12.75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</row>
    <row r="51" spans="1:26" ht="12.7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</row>
    <row r="52" spans="1:26" ht="12.75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</row>
    <row r="53" spans="1:26" ht="12.75" x14ac:dyDescent="0.2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</row>
    <row r="54" spans="1:26" ht="12.75" x14ac:dyDescent="0.2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</row>
    <row r="55" spans="1:26" ht="12.75" x14ac:dyDescent="0.2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</row>
    <row r="56" spans="1:26" ht="12.75" x14ac:dyDescent="0.2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</row>
    <row r="57" spans="1:26" ht="12.75" x14ac:dyDescent="0.2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 spans="1:26" ht="12.75" x14ac:dyDescent="0.2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 spans="1:26" ht="12.75" x14ac:dyDescent="0.2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</row>
    <row r="60" spans="1:26" ht="12.75" x14ac:dyDescent="0.2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</row>
    <row r="61" spans="1:26" ht="12.75" x14ac:dyDescent="0.2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</row>
    <row r="62" spans="1:26" ht="12.75" x14ac:dyDescent="0.2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</row>
    <row r="63" spans="1:26" ht="12.75" x14ac:dyDescent="0.2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</row>
    <row r="64" spans="1:26" ht="12.75" x14ac:dyDescent="0.2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</row>
    <row r="65" spans="1:26" ht="12.75" x14ac:dyDescent="0.2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</row>
    <row r="66" spans="1:26" ht="12.75" x14ac:dyDescent="0.2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</row>
    <row r="67" spans="1:26" ht="12.75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</row>
    <row r="68" spans="1:26" ht="12.75" x14ac:dyDescent="0.2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</row>
    <row r="69" spans="1:26" ht="12.75" x14ac:dyDescent="0.2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</row>
    <row r="70" spans="1:26" ht="12.75" x14ac:dyDescent="0.2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</row>
    <row r="71" spans="1:26" ht="12.75" x14ac:dyDescent="0.2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</row>
    <row r="72" spans="1:26" ht="12.75" x14ac:dyDescent="0.2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</row>
    <row r="73" spans="1:26" ht="12.75" x14ac:dyDescent="0.2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</row>
    <row r="74" spans="1:26" ht="12.75" x14ac:dyDescent="0.2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</row>
    <row r="75" spans="1:26" ht="12.75" x14ac:dyDescent="0.2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</row>
    <row r="76" spans="1:26" ht="12.75" x14ac:dyDescent="0.2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</row>
    <row r="77" spans="1:26" ht="12.75" x14ac:dyDescent="0.2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</row>
    <row r="78" spans="1:26" ht="12.75" x14ac:dyDescent="0.2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</row>
    <row r="79" spans="1:26" ht="12.75" x14ac:dyDescent="0.2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</row>
    <row r="80" spans="1:26" ht="12.75" x14ac:dyDescent="0.2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</row>
    <row r="81" spans="1:26" ht="12.75" x14ac:dyDescent="0.2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</row>
    <row r="82" spans="1:26" ht="12.75" x14ac:dyDescent="0.2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</row>
    <row r="83" spans="1:26" ht="12.75" x14ac:dyDescent="0.2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</row>
    <row r="84" spans="1:26" ht="12.75" x14ac:dyDescent="0.2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</row>
    <row r="85" spans="1:26" ht="12.75" x14ac:dyDescent="0.2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</row>
    <row r="86" spans="1:26" ht="12.75" x14ac:dyDescent="0.2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</row>
    <row r="87" spans="1:26" ht="12.75" x14ac:dyDescent="0.2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</row>
    <row r="88" spans="1:26" ht="12.75" x14ac:dyDescent="0.2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</row>
    <row r="89" spans="1:26" ht="12.75" x14ac:dyDescent="0.2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</row>
    <row r="90" spans="1:26" ht="12.75" x14ac:dyDescent="0.2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</row>
    <row r="91" spans="1:26" ht="12.75" x14ac:dyDescent="0.2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</row>
    <row r="92" spans="1:26" ht="12.75" x14ac:dyDescent="0.2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</row>
    <row r="93" spans="1:26" ht="12.75" x14ac:dyDescent="0.2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</row>
    <row r="94" spans="1:26" ht="12.75" x14ac:dyDescent="0.2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</row>
    <row r="95" spans="1:26" ht="12.75" x14ac:dyDescent="0.2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</row>
    <row r="96" spans="1:26" ht="12.75" x14ac:dyDescent="0.2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</row>
    <row r="97" spans="1:26" ht="12.75" x14ac:dyDescent="0.2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</row>
    <row r="98" spans="1:26" ht="12.75" x14ac:dyDescent="0.2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</row>
    <row r="99" spans="1:26" ht="12.75" x14ac:dyDescent="0.2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</row>
    <row r="100" spans="1:26" ht="12.75" x14ac:dyDescent="0.2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</row>
    <row r="101" spans="1:26" ht="12.75" x14ac:dyDescent="0.2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</row>
    <row r="102" spans="1:26" ht="12.75" x14ac:dyDescent="0.2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</row>
    <row r="103" spans="1:26" ht="12.75" x14ac:dyDescent="0.2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</row>
    <row r="104" spans="1:26" ht="12.75" x14ac:dyDescent="0.2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</row>
    <row r="105" spans="1:26" ht="12.75" x14ac:dyDescent="0.2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</row>
    <row r="106" spans="1:26" ht="12.75" x14ac:dyDescent="0.2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</row>
    <row r="107" spans="1:26" ht="12.75" x14ac:dyDescent="0.2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</row>
    <row r="108" spans="1:26" ht="12.75" x14ac:dyDescent="0.2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</row>
    <row r="109" spans="1:26" ht="12.75" x14ac:dyDescent="0.2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</row>
    <row r="110" spans="1:26" ht="12.75" x14ac:dyDescent="0.2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</row>
    <row r="111" spans="1:26" ht="12.75" x14ac:dyDescent="0.2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</row>
    <row r="112" spans="1:26" ht="12.75" x14ac:dyDescent="0.2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</row>
    <row r="113" spans="1:26" ht="12.75" x14ac:dyDescent="0.2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</row>
    <row r="114" spans="1:26" ht="12.75" x14ac:dyDescent="0.2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</row>
    <row r="115" spans="1:26" ht="12.75" x14ac:dyDescent="0.2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</row>
    <row r="116" spans="1:26" ht="12.75" x14ac:dyDescent="0.2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</row>
    <row r="117" spans="1:26" ht="12.75" x14ac:dyDescent="0.2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</row>
    <row r="118" spans="1:26" ht="12.75" x14ac:dyDescent="0.2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</row>
    <row r="119" spans="1:26" ht="12.75" x14ac:dyDescent="0.2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</row>
    <row r="120" spans="1:26" ht="12.75" x14ac:dyDescent="0.2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</row>
    <row r="121" spans="1:26" ht="12.75" x14ac:dyDescent="0.2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</row>
    <row r="122" spans="1:26" ht="12.75" x14ac:dyDescent="0.2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</row>
    <row r="123" spans="1:26" ht="12.75" x14ac:dyDescent="0.2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</row>
    <row r="124" spans="1:26" ht="12.75" x14ac:dyDescent="0.2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</row>
    <row r="125" spans="1:26" ht="12.75" x14ac:dyDescent="0.2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</row>
    <row r="126" spans="1:26" ht="12.75" x14ac:dyDescent="0.2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</row>
    <row r="127" spans="1:26" ht="12.75" x14ac:dyDescent="0.2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</row>
    <row r="128" spans="1:26" ht="12.75" x14ac:dyDescent="0.2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</row>
    <row r="129" spans="1:26" ht="12.75" x14ac:dyDescent="0.2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</row>
    <row r="130" spans="1:26" ht="12.75" x14ac:dyDescent="0.2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</row>
    <row r="131" spans="1:26" ht="12.75" x14ac:dyDescent="0.2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</row>
    <row r="132" spans="1:26" ht="12.75" x14ac:dyDescent="0.2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</row>
    <row r="133" spans="1:26" ht="12.75" x14ac:dyDescent="0.2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</row>
    <row r="134" spans="1:26" ht="12.75" x14ac:dyDescent="0.2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</row>
    <row r="135" spans="1:26" ht="12.75" x14ac:dyDescent="0.2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</row>
    <row r="136" spans="1:26" ht="12.75" x14ac:dyDescent="0.2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</row>
    <row r="137" spans="1:26" ht="12.75" x14ac:dyDescent="0.2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</row>
    <row r="138" spans="1:26" ht="12.75" x14ac:dyDescent="0.2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</row>
    <row r="139" spans="1:26" ht="12.75" x14ac:dyDescent="0.2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</row>
    <row r="140" spans="1:26" ht="12.75" x14ac:dyDescent="0.2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</row>
    <row r="141" spans="1:26" ht="12.75" x14ac:dyDescent="0.2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</row>
    <row r="142" spans="1:26" ht="12.75" x14ac:dyDescent="0.2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</row>
    <row r="143" spans="1:26" ht="12.75" x14ac:dyDescent="0.2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</row>
    <row r="144" spans="1:26" ht="12.75" x14ac:dyDescent="0.2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</row>
    <row r="145" spans="1:26" ht="12.75" x14ac:dyDescent="0.2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</row>
    <row r="146" spans="1:26" ht="12.75" x14ac:dyDescent="0.2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</row>
    <row r="147" spans="1:26" ht="12.75" x14ac:dyDescent="0.2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</row>
    <row r="148" spans="1:26" ht="12.75" x14ac:dyDescent="0.2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</row>
    <row r="149" spans="1:26" ht="12.75" x14ac:dyDescent="0.2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</row>
    <row r="150" spans="1:26" ht="12.75" x14ac:dyDescent="0.2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</row>
    <row r="151" spans="1:26" ht="12.75" x14ac:dyDescent="0.2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</row>
    <row r="152" spans="1:26" ht="12.75" x14ac:dyDescent="0.2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</row>
    <row r="153" spans="1:26" ht="12.75" x14ac:dyDescent="0.2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</row>
    <row r="154" spans="1:26" ht="12.75" x14ac:dyDescent="0.2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</row>
    <row r="155" spans="1:26" ht="12.75" x14ac:dyDescent="0.2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</row>
    <row r="156" spans="1:26" ht="12.75" x14ac:dyDescent="0.2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</row>
    <row r="157" spans="1:26" ht="12.75" x14ac:dyDescent="0.2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</row>
    <row r="158" spans="1:26" ht="12.75" x14ac:dyDescent="0.2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</row>
    <row r="159" spans="1:26" ht="12.75" x14ac:dyDescent="0.2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</row>
    <row r="160" spans="1:26" ht="12.75" x14ac:dyDescent="0.2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</row>
    <row r="161" spans="1:26" ht="12.75" x14ac:dyDescent="0.2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</row>
    <row r="162" spans="1:26" ht="12.75" x14ac:dyDescent="0.2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</row>
    <row r="163" spans="1:26" ht="12.75" x14ac:dyDescent="0.2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</row>
    <row r="164" spans="1:26" ht="12.75" x14ac:dyDescent="0.2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</row>
    <row r="165" spans="1:26" ht="12.75" x14ac:dyDescent="0.2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</row>
    <row r="166" spans="1:26" ht="12.75" x14ac:dyDescent="0.2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</row>
    <row r="167" spans="1:26" ht="12.75" x14ac:dyDescent="0.2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</row>
    <row r="168" spans="1:26" ht="12.75" x14ac:dyDescent="0.2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  <row r="169" spans="1:26" ht="12.75" x14ac:dyDescent="0.2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</row>
    <row r="170" spans="1:26" ht="12.75" x14ac:dyDescent="0.2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</row>
    <row r="171" spans="1:26" ht="12.75" x14ac:dyDescent="0.2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</row>
    <row r="172" spans="1:26" ht="12.75" x14ac:dyDescent="0.2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</row>
    <row r="173" spans="1:26" ht="12.75" x14ac:dyDescent="0.2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</row>
    <row r="174" spans="1:26" ht="12.75" x14ac:dyDescent="0.2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</row>
    <row r="175" spans="1:26" ht="12.75" x14ac:dyDescent="0.2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</row>
    <row r="176" spans="1:26" ht="12.75" x14ac:dyDescent="0.2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</row>
    <row r="177" spans="1:26" ht="12.75" x14ac:dyDescent="0.2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</row>
    <row r="178" spans="1:26" ht="12.75" x14ac:dyDescent="0.2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</row>
    <row r="179" spans="1:26" ht="12.75" x14ac:dyDescent="0.2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</row>
    <row r="180" spans="1:26" ht="12.75" x14ac:dyDescent="0.2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</row>
    <row r="181" spans="1:26" ht="12.75" x14ac:dyDescent="0.2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</row>
    <row r="182" spans="1:26" ht="12.75" x14ac:dyDescent="0.2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</row>
    <row r="183" spans="1:26" ht="12.75" x14ac:dyDescent="0.2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</row>
    <row r="184" spans="1:26" ht="12.75" x14ac:dyDescent="0.2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</row>
    <row r="185" spans="1:26" ht="12.75" x14ac:dyDescent="0.2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</row>
    <row r="186" spans="1:26" ht="12.75" x14ac:dyDescent="0.2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</row>
    <row r="187" spans="1:26" ht="12.75" x14ac:dyDescent="0.2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</row>
    <row r="188" spans="1:26" ht="12.75" x14ac:dyDescent="0.2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</row>
    <row r="189" spans="1:26" ht="12.75" x14ac:dyDescent="0.2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</row>
    <row r="190" spans="1:26" ht="12.75" x14ac:dyDescent="0.2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</row>
    <row r="191" spans="1:26" ht="12.75" x14ac:dyDescent="0.2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</row>
    <row r="192" spans="1:26" ht="12.75" x14ac:dyDescent="0.2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</row>
    <row r="193" spans="1:26" ht="12.75" x14ac:dyDescent="0.2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</row>
    <row r="194" spans="1:26" ht="12.75" x14ac:dyDescent="0.2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</row>
    <row r="195" spans="1:26" ht="12.75" x14ac:dyDescent="0.2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</row>
    <row r="196" spans="1:26" ht="12.75" x14ac:dyDescent="0.2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</row>
    <row r="197" spans="1:26" ht="12.75" x14ac:dyDescent="0.2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</row>
    <row r="198" spans="1:26" ht="12.75" x14ac:dyDescent="0.2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</row>
    <row r="199" spans="1:26" ht="12.75" x14ac:dyDescent="0.2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</row>
    <row r="200" spans="1:26" ht="12.75" x14ac:dyDescent="0.2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</row>
    <row r="201" spans="1:26" ht="12.75" x14ac:dyDescent="0.2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</row>
    <row r="202" spans="1:26" ht="12.75" x14ac:dyDescent="0.2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</row>
    <row r="203" spans="1:26" ht="12.75" x14ac:dyDescent="0.2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</row>
    <row r="204" spans="1:26" ht="12.75" x14ac:dyDescent="0.2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</row>
    <row r="205" spans="1:26" ht="12.75" x14ac:dyDescent="0.2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</row>
    <row r="206" spans="1:26" ht="12.75" x14ac:dyDescent="0.2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</row>
    <row r="207" spans="1:26" ht="12.75" x14ac:dyDescent="0.2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</row>
    <row r="208" spans="1:26" ht="12.75" x14ac:dyDescent="0.2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</row>
    <row r="209" spans="1:26" ht="12.75" x14ac:dyDescent="0.2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</row>
    <row r="210" spans="1:26" ht="12.75" x14ac:dyDescent="0.2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</row>
    <row r="211" spans="1:26" ht="12.75" x14ac:dyDescent="0.2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</row>
    <row r="212" spans="1:26" ht="12.75" x14ac:dyDescent="0.2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</row>
    <row r="213" spans="1:26" ht="12.75" x14ac:dyDescent="0.2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</row>
    <row r="214" spans="1:26" ht="12.75" x14ac:dyDescent="0.2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</row>
    <row r="215" spans="1:26" ht="12.75" x14ac:dyDescent="0.2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</row>
    <row r="216" spans="1:26" ht="12.75" x14ac:dyDescent="0.2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</row>
    <row r="217" spans="1:26" ht="12.75" x14ac:dyDescent="0.2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</row>
    <row r="218" spans="1:26" ht="12.75" x14ac:dyDescent="0.2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</row>
    <row r="219" spans="1:26" ht="12.75" x14ac:dyDescent="0.2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</row>
    <row r="220" spans="1:26" ht="12.75" x14ac:dyDescent="0.2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</row>
    <row r="221" spans="1:26" ht="12.75" x14ac:dyDescent="0.2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</row>
    <row r="222" spans="1:26" ht="12.75" x14ac:dyDescent="0.2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</row>
    <row r="223" spans="1:26" ht="12.75" x14ac:dyDescent="0.2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</row>
    <row r="224" spans="1:26" ht="12.75" x14ac:dyDescent="0.2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</row>
    <row r="225" spans="1:26" ht="12.75" x14ac:dyDescent="0.2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</row>
    <row r="226" spans="1:26" ht="12.75" x14ac:dyDescent="0.2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</row>
    <row r="227" spans="1:26" ht="12.75" x14ac:dyDescent="0.2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</row>
    <row r="228" spans="1:26" ht="12.75" x14ac:dyDescent="0.2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</row>
    <row r="229" spans="1:26" ht="12.75" x14ac:dyDescent="0.2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</row>
    <row r="230" spans="1:26" ht="12.75" x14ac:dyDescent="0.2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</row>
    <row r="231" spans="1:26" ht="12.75" x14ac:dyDescent="0.2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</row>
    <row r="232" spans="1:26" ht="12.75" x14ac:dyDescent="0.2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</row>
    <row r="233" spans="1:26" ht="12.75" x14ac:dyDescent="0.2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</row>
    <row r="234" spans="1:26" ht="12.75" x14ac:dyDescent="0.2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</row>
    <row r="235" spans="1:26" ht="12.75" x14ac:dyDescent="0.2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</row>
    <row r="236" spans="1:26" ht="12.75" x14ac:dyDescent="0.2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</row>
    <row r="237" spans="1:26" ht="12.75" x14ac:dyDescent="0.2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</row>
    <row r="238" spans="1:26" ht="12.75" x14ac:dyDescent="0.2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</row>
    <row r="239" spans="1:26" ht="12.75" x14ac:dyDescent="0.2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</row>
    <row r="240" spans="1:26" ht="12.75" x14ac:dyDescent="0.2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</row>
    <row r="241" spans="1:26" ht="12.75" x14ac:dyDescent="0.2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</row>
    <row r="242" spans="1:26" ht="12.75" x14ac:dyDescent="0.2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</row>
    <row r="243" spans="1:26" ht="12.75" x14ac:dyDescent="0.2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</row>
    <row r="244" spans="1:26" ht="12.75" x14ac:dyDescent="0.2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</row>
    <row r="245" spans="1:26" ht="12.75" x14ac:dyDescent="0.2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</row>
    <row r="246" spans="1:26" ht="12.75" x14ac:dyDescent="0.2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</row>
    <row r="247" spans="1:26" ht="12.75" x14ac:dyDescent="0.2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</row>
    <row r="248" spans="1:26" ht="12.75" x14ac:dyDescent="0.2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</row>
    <row r="249" spans="1:26" ht="12.75" x14ac:dyDescent="0.2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ht="12.75" x14ac:dyDescent="0.2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ht="12.75" x14ac:dyDescent="0.2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ht="12.75" x14ac:dyDescent="0.2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2.75" x14ac:dyDescent="0.2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</row>
    <row r="254" spans="1:26" ht="12.75" x14ac:dyDescent="0.2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</row>
    <row r="255" spans="1:26" ht="12.75" x14ac:dyDescent="0.2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</row>
    <row r="256" spans="1:26" ht="12.75" x14ac:dyDescent="0.2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</row>
    <row r="257" spans="1:26" ht="12.75" x14ac:dyDescent="0.2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</row>
    <row r="258" spans="1:26" ht="12.75" x14ac:dyDescent="0.2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</row>
    <row r="259" spans="1:26" ht="12.75" x14ac:dyDescent="0.2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</row>
    <row r="260" spans="1:26" ht="12.75" x14ac:dyDescent="0.2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</row>
    <row r="261" spans="1:26" ht="12.75" x14ac:dyDescent="0.2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</row>
    <row r="262" spans="1:26" ht="12.75" x14ac:dyDescent="0.2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</row>
    <row r="263" spans="1:26" ht="12.75" x14ac:dyDescent="0.2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</row>
    <row r="264" spans="1:26" ht="12.75" x14ac:dyDescent="0.2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</row>
    <row r="265" spans="1:26" ht="12.75" x14ac:dyDescent="0.2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</row>
    <row r="266" spans="1:26" ht="12.75" x14ac:dyDescent="0.2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</row>
    <row r="267" spans="1:26" ht="12.75" x14ac:dyDescent="0.2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</row>
    <row r="268" spans="1:26" ht="12.75" x14ac:dyDescent="0.2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</row>
    <row r="269" spans="1:26" ht="12.75" x14ac:dyDescent="0.2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</row>
    <row r="270" spans="1:26" ht="12.75" x14ac:dyDescent="0.2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</row>
    <row r="271" spans="1:26" ht="12.75" x14ac:dyDescent="0.2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</row>
    <row r="272" spans="1:26" ht="12.75" x14ac:dyDescent="0.2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</row>
    <row r="273" spans="1:26" ht="12.75" x14ac:dyDescent="0.2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</row>
    <row r="274" spans="1:26" ht="12.75" x14ac:dyDescent="0.2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</row>
    <row r="275" spans="1:26" ht="12.75" x14ac:dyDescent="0.2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</row>
    <row r="276" spans="1:26" ht="12.75" x14ac:dyDescent="0.2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</row>
    <row r="277" spans="1:26" ht="12.75" x14ac:dyDescent="0.2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</row>
    <row r="278" spans="1:26" ht="12.75" x14ac:dyDescent="0.2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</row>
    <row r="279" spans="1:26" ht="12.75" x14ac:dyDescent="0.2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</row>
    <row r="280" spans="1:26" ht="12.75" x14ac:dyDescent="0.2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</row>
    <row r="281" spans="1:26" ht="12.75" x14ac:dyDescent="0.2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</row>
    <row r="282" spans="1:26" ht="12.75" x14ac:dyDescent="0.2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</row>
    <row r="283" spans="1:26" ht="12.75" x14ac:dyDescent="0.2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</row>
    <row r="284" spans="1:26" ht="12.75" x14ac:dyDescent="0.2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</row>
    <row r="285" spans="1:26" ht="12.75" x14ac:dyDescent="0.2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</row>
    <row r="286" spans="1:26" ht="12.75" x14ac:dyDescent="0.2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</row>
    <row r="287" spans="1:26" ht="12.75" x14ac:dyDescent="0.2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</row>
    <row r="288" spans="1:26" ht="12.75" x14ac:dyDescent="0.2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</row>
    <row r="289" spans="1:26" ht="12.75" x14ac:dyDescent="0.2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</row>
    <row r="290" spans="1:26" ht="12.75" x14ac:dyDescent="0.2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</row>
    <row r="291" spans="1:26" ht="12.75" x14ac:dyDescent="0.2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</row>
    <row r="292" spans="1:26" ht="12.75" x14ac:dyDescent="0.2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</row>
    <row r="293" spans="1:26" ht="12.75" x14ac:dyDescent="0.2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</row>
    <row r="294" spans="1:26" ht="12.75" x14ac:dyDescent="0.2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</row>
    <row r="295" spans="1:26" ht="12.75" x14ac:dyDescent="0.2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</row>
    <row r="296" spans="1:26" ht="12.75" x14ac:dyDescent="0.2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</row>
    <row r="297" spans="1:26" ht="12.75" x14ac:dyDescent="0.2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</row>
    <row r="298" spans="1:26" ht="12.75" x14ac:dyDescent="0.2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</row>
    <row r="299" spans="1:26" ht="12.75" x14ac:dyDescent="0.2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</row>
    <row r="300" spans="1:26" ht="12.75" x14ac:dyDescent="0.2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</row>
    <row r="301" spans="1:26" ht="12.75" x14ac:dyDescent="0.2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</row>
    <row r="302" spans="1:26" ht="12.75" x14ac:dyDescent="0.2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</row>
    <row r="303" spans="1:26" ht="12.75" x14ac:dyDescent="0.2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</row>
    <row r="304" spans="1:26" ht="12.75" x14ac:dyDescent="0.2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</row>
    <row r="305" spans="1:26" ht="12.75" x14ac:dyDescent="0.2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</row>
    <row r="306" spans="1:26" ht="12.75" x14ac:dyDescent="0.2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</row>
    <row r="307" spans="1:26" ht="12.75" x14ac:dyDescent="0.2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</row>
    <row r="308" spans="1:26" ht="12.75" x14ac:dyDescent="0.2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</row>
    <row r="309" spans="1:26" ht="12.75" x14ac:dyDescent="0.2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</row>
    <row r="310" spans="1:26" ht="12.75" x14ac:dyDescent="0.2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</row>
    <row r="311" spans="1:26" ht="12.75" x14ac:dyDescent="0.2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</row>
    <row r="312" spans="1:26" ht="12.75" x14ac:dyDescent="0.2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</row>
    <row r="313" spans="1:26" ht="12.75" x14ac:dyDescent="0.2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</row>
    <row r="314" spans="1:26" ht="12.75" x14ac:dyDescent="0.2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</row>
    <row r="315" spans="1:26" ht="12.75" x14ac:dyDescent="0.2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</row>
    <row r="316" spans="1:26" ht="12.75" x14ac:dyDescent="0.2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</row>
    <row r="317" spans="1:26" ht="12.75" x14ac:dyDescent="0.2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</row>
    <row r="318" spans="1:26" ht="12.75" x14ac:dyDescent="0.2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</row>
    <row r="319" spans="1:26" ht="12.75" x14ac:dyDescent="0.2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</row>
    <row r="320" spans="1:26" ht="12.75" x14ac:dyDescent="0.2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</row>
    <row r="321" spans="1:26" ht="12.75" x14ac:dyDescent="0.2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</row>
    <row r="322" spans="1:26" ht="12.75" x14ac:dyDescent="0.2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</row>
    <row r="323" spans="1:26" ht="12.75" x14ac:dyDescent="0.2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</row>
    <row r="324" spans="1:26" ht="12.75" x14ac:dyDescent="0.2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</row>
    <row r="325" spans="1:26" ht="12.75" x14ac:dyDescent="0.2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</row>
    <row r="326" spans="1:26" ht="12.75" x14ac:dyDescent="0.2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</row>
    <row r="327" spans="1:26" ht="12.75" x14ac:dyDescent="0.2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</row>
    <row r="328" spans="1:26" ht="12.75" x14ac:dyDescent="0.2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</row>
    <row r="329" spans="1:26" ht="12.75" x14ac:dyDescent="0.2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</row>
    <row r="330" spans="1:26" ht="12.75" x14ac:dyDescent="0.2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</row>
    <row r="331" spans="1:26" ht="12.75" x14ac:dyDescent="0.2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</row>
    <row r="332" spans="1:26" ht="12.75" x14ac:dyDescent="0.2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</row>
    <row r="333" spans="1:26" ht="12.75" x14ac:dyDescent="0.2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</row>
    <row r="334" spans="1:26" ht="12.75" x14ac:dyDescent="0.2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</row>
    <row r="335" spans="1:26" ht="12.75" x14ac:dyDescent="0.2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</row>
    <row r="336" spans="1:26" ht="12.75" x14ac:dyDescent="0.2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</row>
    <row r="337" spans="1:26" ht="12.75" x14ac:dyDescent="0.2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</row>
    <row r="338" spans="1:26" ht="12.75" x14ac:dyDescent="0.2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</row>
    <row r="339" spans="1:26" ht="12.75" x14ac:dyDescent="0.2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</row>
    <row r="340" spans="1:26" ht="12.75" x14ac:dyDescent="0.2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</row>
    <row r="341" spans="1:26" ht="12.75" x14ac:dyDescent="0.2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</row>
    <row r="342" spans="1:26" ht="12.75" x14ac:dyDescent="0.2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</row>
    <row r="343" spans="1:26" ht="12.75" x14ac:dyDescent="0.2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</row>
    <row r="344" spans="1:26" ht="12.75" x14ac:dyDescent="0.2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</row>
    <row r="345" spans="1:26" ht="12.75" x14ac:dyDescent="0.2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</row>
    <row r="346" spans="1:26" ht="12.75" x14ac:dyDescent="0.2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</row>
    <row r="347" spans="1:26" ht="12.75" x14ac:dyDescent="0.2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</row>
    <row r="348" spans="1:26" ht="12.75" x14ac:dyDescent="0.2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</row>
    <row r="349" spans="1:26" ht="12.75" x14ac:dyDescent="0.2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</row>
    <row r="350" spans="1:26" ht="12.75" x14ac:dyDescent="0.2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</row>
    <row r="351" spans="1:26" ht="12.75" x14ac:dyDescent="0.2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</row>
    <row r="352" spans="1:26" ht="12.75" x14ac:dyDescent="0.2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</row>
    <row r="353" spans="1:26" ht="12.75" x14ac:dyDescent="0.2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</row>
    <row r="354" spans="1:26" ht="12.75" x14ac:dyDescent="0.2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</row>
    <row r="355" spans="1:26" ht="12.75" x14ac:dyDescent="0.2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</row>
    <row r="356" spans="1:26" ht="12.75" x14ac:dyDescent="0.2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</row>
    <row r="357" spans="1:26" ht="12.75" x14ac:dyDescent="0.2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</row>
    <row r="358" spans="1:26" ht="12.75" x14ac:dyDescent="0.2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</row>
    <row r="359" spans="1:26" ht="12.75" x14ac:dyDescent="0.2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</row>
    <row r="360" spans="1:26" ht="12.75" x14ac:dyDescent="0.2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</row>
    <row r="361" spans="1:26" ht="12.75" x14ac:dyDescent="0.2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</row>
    <row r="362" spans="1:26" ht="12.75" x14ac:dyDescent="0.2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</row>
    <row r="363" spans="1:26" ht="12.75" x14ac:dyDescent="0.2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</row>
    <row r="364" spans="1:26" ht="12.75" x14ac:dyDescent="0.2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</row>
    <row r="365" spans="1:26" ht="12.75" x14ac:dyDescent="0.2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</row>
    <row r="366" spans="1:26" ht="12.75" x14ac:dyDescent="0.2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</row>
    <row r="367" spans="1:26" ht="12.75" x14ac:dyDescent="0.2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</row>
    <row r="368" spans="1:26" ht="12.75" x14ac:dyDescent="0.2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</row>
    <row r="369" spans="1:26" ht="12.75" x14ac:dyDescent="0.2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</row>
    <row r="370" spans="1:26" ht="12.75" x14ac:dyDescent="0.2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</row>
    <row r="371" spans="1:26" ht="12.75" x14ac:dyDescent="0.2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</row>
    <row r="372" spans="1:26" ht="12.75" x14ac:dyDescent="0.2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</row>
    <row r="373" spans="1:26" ht="12.75" x14ac:dyDescent="0.2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</row>
    <row r="374" spans="1:26" ht="12.75" x14ac:dyDescent="0.2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</row>
    <row r="375" spans="1:26" ht="12.75" x14ac:dyDescent="0.2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</row>
    <row r="376" spans="1:26" ht="12.75" x14ac:dyDescent="0.2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</row>
    <row r="377" spans="1:26" ht="12.75" x14ac:dyDescent="0.2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</row>
    <row r="378" spans="1:26" ht="12.75" x14ac:dyDescent="0.2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</row>
    <row r="379" spans="1:26" ht="12.75" x14ac:dyDescent="0.2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</row>
    <row r="380" spans="1:26" ht="12.75" x14ac:dyDescent="0.2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</row>
    <row r="381" spans="1:26" ht="12.75" x14ac:dyDescent="0.2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</row>
    <row r="382" spans="1:26" ht="12.75" x14ac:dyDescent="0.2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</row>
    <row r="383" spans="1:26" ht="12.75" x14ac:dyDescent="0.2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</row>
    <row r="384" spans="1:26" ht="12.75" x14ac:dyDescent="0.2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</row>
    <row r="385" spans="1:26" ht="12.75" x14ac:dyDescent="0.2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</row>
    <row r="386" spans="1:26" ht="12.75" x14ac:dyDescent="0.2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</row>
    <row r="387" spans="1:26" ht="12.75" x14ac:dyDescent="0.2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</row>
    <row r="388" spans="1:26" ht="12.75" x14ac:dyDescent="0.2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</row>
    <row r="389" spans="1:26" ht="12.75" x14ac:dyDescent="0.2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</row>
    <row r="390" spans="1:26" ht="12.75" x14ac:dyDescent="0.2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</row>
    <row r="391" spans="1:26" ht="12.75" x14ac:dyDescent="0.2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</row>
    <row r="392" spans="1:26" ht="12.75" x14ac:dyDescent="0.2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</row>
    <row r="393" spans="1:26" ht="12.75" x14ac:dyDescent="0.2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</row>
    <row r="394" spans="1:26" ht="12.75" x14ac:dyDescent="0.2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</row>
    <row r="395" spans="1:26" ht="12.75" x14ac:dyDescent="0.2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</row>
    <row r="396" spans="1:26" ht="12.75" x14ac:dyDescent="0.2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</row>
    <row r="397" spans="1:26" ht="12.75" x14ac:dyDescent="0.2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</row>
    <row r="398" spans="1:26" ht="12.75" x14ac:dyDescent="0.2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</row>
    <row r="399" spans="1:26" ht="12.75" x14ac:dyDescent="0.2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</row>
    <row r="400" spans="1:26" ht="12.75" x14ac:dyDescent="0.2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</row>
    <row r="401" spans="1:26" ht="12.75" x14ac:dyDescent="0.2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</row>
    <row r="402" spans="1:26" ht="12.75" x14ac:dyDescent="0.2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</row>
    <row r="403" spans="1:26" ht="12.75" x14ac:dyDescent="0.2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</row>
    <row r="404" spans="1:26" ht="12.75" x14ac:dyDescent="0.2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</row>
    <row r="405" spans="1:26" ht="12.75" x14ac:dyDescent="0.2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</row>
    <row r="406" spans="1:26" ht="12.75" x14ac:dyDescent="0.2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</row>
    <row r="407" spans="1:26" ht="12.75" x14ac:dyDescent="0.2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</row>
    <row r="408" spans="1:26" ht="12.75" x14ac:dyDescent="0.2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</row>
    <row r="409" spans="1:26" ht="12.75" x14ac:dyDescent="0.2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</row>
    <row r="410" spans="1:26" ht="12.75" x14ac:dyDescent="0.2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</row>
    <row r="411" spans="1:26" ht="12.75" x14ac:dyDescent="0.2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</row>
    <row r="412" spans="1:26" ht="12.75" x14ac:dyDescent="0.2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</row>
    <row r="413" spans="1:26" ht="12.75" x14ac:dyDescent="0.2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</row>
    <row r="414" spans="1:26" ht="12.75" x14ac:dyDescent="0.2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</row>
    <row r="415" spans="1:26" ht="12.75" x14ac:dyDescent="0.2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</row>
    <row r="416" spans="1:26" ht="12.75" x14ac:dyDescent="0.2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</row>
    <row r="417" spans="1:26" ht="12.75" x14ac:dyDescent="0.2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</row>
    <row r="418" spans="1:26" ht="12.75" x14ac:dyDescent="0.2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</row>
    <row r="419" spans="1:26" ht="12.75" x14ac:dyDescent="0.2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</row>
    <row r="420" spans="1:26" ht="12.75" x14ac:dyDescent="0.2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</row>
    <row r="421" spans="1:26" ht="12.75" x14ac:dyDescent="0.2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</row>
    <row r="422" spans="1:26" ht="12.75" x14ac:dyDescent="0.2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</row>
    <row r="423" spans="1:26" ht="12.75" x14ac:dyDescent="0.2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</row>
    <row r="424" spans="1:26" ht="12.75" x14ac:dyDescent="0.2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</row>
    <row r="425" spans="1:26" ht="12.75" x14ac:dyDescent="0.2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</row>
    <row r="426" spans="1:26" ht="12.75" x14ac:dyDescent="0.2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</row>
    <row r="427" spans="1:26" ht="12.75" x14ac:dyDescent="0.2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</row>
    <row r="428" spans="1:26" ht="12.75" x14ac:dyDescent="0.2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</row>
    <row r="429" spans="1:26" ht="12.75" x14ac:dyDescent="0.2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</row>
    <row r="430" spans="1:26" ht="12.75" x14ac:dyDescent="0.2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</row>
    <row r="431" spans="1:26" ht="12.75" x14ac:dyDescent="0.2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</row>
    <row r="432" spans="1:26" ht="12.75" x14ac:dyDescent="0.2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</row>
    <row r="433" spans="1:26" ht="12.75" x14ac:dyDescent="0.2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</row>
    <row r="434" spans="1:26" ht="12.75" x14ac:dyDescent="0.2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</row>
    <row r="435" spans="1:26" ht="12.75" x14ac:dyDescent="0.2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</row>
    <row r="436" spans="1:26" ht="12.75" x14ac:dyDescent="0.2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</row>
    <row r="437" spans="1:26" ht="12.75" x14ac:dyDescent="0.2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</row>
    <row r="438" spans="1:26" ht="12.75" x14ac:dyDescent="0.2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</row>
    <row r="439" spans="1:26" ht="12.75" x14ac:dyDescent="0.2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</row>
    <row r="440" spans="1:26" ht="12.75" x14ac:dyDescent="0.2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</row>
    <row r="441" spans="1:26" ht="12.75" x14ac:dyDescent="0.2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</row>
    <row r="442" spans="1:26" ht="12.75" x14ac:dyDescent="0.2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</row>
    <row r="443" spans="1:26" ht="12.75" x14ac:dyDescent="0.2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</row>
    <row r="444" spans="1:26" ht="12.75" x14ac:dyDescent="0.2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</row>
    <row r="445" spans="1:26" ht="12.75" x14ac:dyDescent="0.2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</row>
    <row r="446" spans="1:26" ht="12.75" x14ac:dyDescent="0.2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</row>
    <row r="447" spans="1:26" ht="12.75" x14ac:dyDescent="0.2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</row>
    <row r="448" spans="1:26" ht="12.75" x14ac:dyDescent="0.2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</row>
    <row r="449" spans="1:26" ht="12.75" x14ac:dyDescent="0.2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</row>
    <row r="450" spans="1:26" ht="12.75" x14ac:dyDescent="0.2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</row>
    <row r="451" spans="1:26" ht="12.75" x14ac:dyDescent="0.2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</row>
    <row r="452" spans="1:26" ht="12.75" x14ac:dyDescent="0.2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</row>
    <row r="453" spans="1:26" ht="12.75" x14ac:dyDescent="0.2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</row>
    <row r="454" spans="1:26" ht="12.75" x14ac:dyDescent="0.2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</row>
    <row r="455" spans="1:26" ht="12.75" x14ac:dyDescent="0.2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</row>
    <row r="456" spans="1:26" ht="12.75" x14ac:dyDescent="0.2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</row>
    <row r="457" spans="1:26" ht="12.75" x14ac:dyDescent="0.2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</row>
    <row r="458" spans="1:26" ht="12.75" x14ac:dyDescent="0.2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</row>
    <row r="459" spans="1:26" ht="12.75" x14ac:dyDescent="0.2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</row>
    <row r="460" spans="1:26" ht="12.75" x14ac:dyDescent="0.2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</row>
    <row r="461" spans="1:26" ht="12.75" x14ac:dyDescent="0.2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</row>
    <row r="462" spans="1:26" ht="12.75" x14ac:dyDescent="0.2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</row>
    <row r="463" spans="1:26" ht="12.75" x14ac:dyDescent="0.2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</row>
    <row r="464" spans="1:26" ht="12.75" x14ac:dyDescent="0.2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</row>
    <row r="465" spans="1:26" ht="12.75" x14ac:dyDescent="0.2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</row>
    <row r="466" spans="1:26" ht="12.75" x14ac:dyDescent="0.2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</row>
    <row r="467" spans="1:26" ht="12.75" x14ac:dyDescent="0.2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</row>
    <row r="468" spans="1:26" ht="12.75" x14ac:dyDescent="0.2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</row>
    <row r="469" spans="1:26" ht="12.75" x14ac:dyDescent="0.2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</row>
    <row r="470" spans="1:26" ht="12.75" x14ac:dyDescent="0.2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</row>
    <row r="471" spans="1:26" ht="12.75" x14ac:dyDescent="0.2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</row>
    <row r="472" spans="1:26" ht="12.75" x14ac:dyDescent="0.2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</row>
    <row r="473" spans="1:26" ht="12.75" x14ac:dyDescent="0.2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</row>
    <row r="474" spans="1:26" ht="12.75" x14ac:dyDescent="0.2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</row>
    <row r="475" spans="1:26" ht="12.75" x14ac:dyDescent="0.2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</row>
    <row r="476" spans="1:26" ht="12.75" x14ac:dyDescent="0.2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</row>
    <row r="477" spans="1:26" ht="12.75" x14ac:dyDescent="0.2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</row>
    <row r="478" spans="1:26" ht="12.75" x14ac:dyDescent="0.2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</row>
    <row r="479" spans="1:26" ht="12.75" x14ac:dyDescent="0.2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</row>
    <row r="480" spans="1:26" ht="12.75" x14ac:dyDescent="0.2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</row>
    <row r="481" spans="1:26" ht="12.75" x14ac:dyDescent="0.2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</row>
    <row r="482" spans="1:26" ht="12.75" x14ac:dyDescent="0.2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</row>
    <row r="483" spans="1:26" ht="12.75" x14ac:dyDescent="0.2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</row>
    <row r="484" spans="1:26" ht="12.75" x14ac:dyDescent="0.2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</row>
    <row r="485" spans="1:26" ht="12.75" x14ac:dyDescent="0.2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</row>
    <row r="486" spans="1:26" ht="12.75" x14ac:dyDescent="0.2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</row>
    <row r="487" spans="1:26" ht="12.75" x14ac:dyDescent="0.2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</row>
    <row r="488" spans="1:26" ht="12.75" x14ac:dyDescent="0.2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</row>
    <row r="489" spans="1:26" ht="12.75" x14ac:dyDescent="0.2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</row>
    <row r="490" spans="1:26" ht="12.75" x14ac:dyDescent="0.2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</row>
    <row r="491" spans="1:26" ht="12.75" x14ac:dyDescent="0.2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</row>
    <row r="492" spans="1:26" ht="12.75" x14ac:dyDescent="0.2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</row>
    <row r="493" spans="1:26" ht="12.75" x14ac:dyDescent="0.2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</row>
    <row r="494" spans="1:26" ht="12.75" x14ac:dyDescent="0.2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</row>
    <row r="495" spans="1:26" ht="12.75" x14ac:dyDescent="0.2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</row>
    <row r="496" spans="1:26" ht="12.75" x14ac:dyDescent="0.2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</row>
    <row r="497" spans="1:26" ht="12.75" x14ac:dyDescent="0.2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</row>
    <row r="498" spans="1:26" ht="12.75" x14ac:dyDescent="0.2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</row>
    <row r="499" spans="1:26" ht="12.75" x14ac:dyDescent="0.2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</row>
    <row r="500" spans="1:26" ht="12.75" x14ac:dyDescent="0.2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</row>
    <row r="501" spans="1:26" ht="12.75" x14ac:dyDescent="0.2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</row>
    <row r="502" spans="1:26" ht="12.75" x14ac:dyDescent="0.2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</row>
    <row r="503" spans="1:26" ht="12.75" x14ac:dyDescent="0.2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</row>
    <row r="504" spans="1:26" ht="12.75" x14ac:dyDescent="0.2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</row>
    <row r="505" spans="1:26" ht="12.75" x14ac:dyDescent="0.2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</row>
    <row r="506" spans="1:26" ht="12.75" x14ac:dyDescent="0.2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</row>
    <row r="507" spans="1:26" ht="12.75" x14ac:dyDescent="0.2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</row>
    <row r="508" spans="1:26" ht="12.75" x14ac:dyDescent="0.2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</row>
    <row r="509" spans="1:26" ht="12.75" x14ac:dyDescent="0.2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</row>
    <row r="510" spans="1:26" ht="12.75" x14ac:dyDescent="0.2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</row>
    <row r="511" spans="1:26" ht="12.75" x14ac:dyDescent="0.2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</row>
    <row r="512" spans="1:26" ht="12.75" x14ac:dyDescent="0.2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</row>
    <row r="513" spans="1:26" ht="12.75" x14ac:dyDescent="0.2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</row>
    <row r="514" spans="1:26" ht="12.75" x14ac:dyDescent="0.2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</row>
    <row r="515" spans="1:26" ht="12.75" x14ac:dyDescent="0.2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</row>
    <row r="516" spans="1:26" ht="12.75" x14ac:dyDescent="0.2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</row>
    <row r="517" spans="1:26" ht="12.75" x14ac:dyDescent="0.2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</row>
    <row r="518" spans="1:26" ht="12.75" x14ac:dyDescent="0.2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</row>
    <row r="519" spans="1:26" ht="12.75" x14ac:dyDescent="0.2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</row>
    <row r="520" spans="1:26" ht="12.75" x14ac:dyDescent="0.2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</row>
    <row r="521" spans="1:26" ht="12.75" x14ac:dyDescent="0.2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</row>
    <row r="522" spans="1:26" ht="12.75" x14ac:dyDescent="0.2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</row>
    <row r="523" spans="1:26" ht="12.75" x14ac:dyDescent="0.2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</row>
    <row r="524" spans="1:26" ht="12.75" x14ac:dyDescent="0.2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</row>
    <row r="525" spans="1:26" ht="12.75" x14ac:dyDescent="0.2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</row>
    <row r="526" spans="1:26" ht="12.75" x14ac:dyDescent="0.2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</row>
    <row r="527" spans="1:26" ht="12.75" x14ac:dyDescent="0.2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</row>
    <row r="528" spans="1:26" ht="12.75" x14ac:dyDescent="0.2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</row>
    <row r="529" spans="1:26" ht="12.75" x14ac:dyDescent="0.2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</row>
    <row r="530" spans="1:26" ht="12.75" x14ac:dyDescent="0.2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</row>
    <row r="531" spans="1:26" ht="12.75" x14ac:dyDescent="0.2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</row>
    <row r="532" spans="1:26" ht="12.75" x14ac:dyDescent="0.2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</row>
    <row r="533" spans="1:26" ht="12.75" x14ac:dyDescent="0.2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</row>
    <row r="534" spans="1:26" ht="12.75" x14ac:dyDescent="0.2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</row>
    <row r="535" spans="1:26" ht="12.75" x14ac:dyDescent="0.2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</row>
    <row r="536" spans="1:26" ht="12.75" x14ac:dyDescent="0.2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</row>
    <row r="537" spans="1:26" ht="12.75" x14ac:dyDescent="0.2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</row>
    <row r="538" spans="1:26" ht="12.75" x14ac:dyDescent="0.2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</row>
    <row r="539" spans="1:26" ht="12.75" x14ac:dyDescent="0.2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</row>
    <row r="540" spans="1:26" ht="12.75" x14ac:dyDescent="0.2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</row>
    <row r="541" spans="1:26" ht="12.75" x14ac:dyDescent="0.2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</row>
    <row r="542" spans="1:26" ht="12.75" x14ac:dyDescent="0.2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</row>
    <row r="543" spans="1:26" ht="12.75" x14ac:dyDescent="0.2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</row>
    <row r="544" spans="1:26" ht="12.75" x14ac:dyDescent="0.2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</row>
    <row r="545" spans="1:26" ht="12.75" x14ac:dyDescent="0.2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</row>
    <row r="546" spans="1:26" ht="12.75" x14ac:dyDescent="0.2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</row>
    <row r="547" spans="1:26" ht="12.75" x14ac:dyDescent="0.2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</row>
    <row r="548" spans="1:26" ht="12.75" x14ac:dyDescent="0.2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</row>
    <row r="549" spans="1:26" ht="12.75" x14ac:dyDescent="0.2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</row>
    <row r="550" spans="1:26" ht="12.75" x14ac:dyDescent="0.2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</row>
    <row r="551" spans="1:26" ht="12.75" x14ac:dyDescent="0.2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</row>
    <row r="552" spans="1:26" ht="12.75" x14ac:dyDescent="0.2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</row>
    <row r="553" spans="1:26" ht="12.75" x14ac:dyDescent="0.2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</row>
    <row r="554" spans="1:26" ht="12.75" x14ac:dyDescent="0.2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</row>
    <row r="555" spans="1:26" ht="12.75" x14ac:dyDescent="0.2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</row>
    <row r="556" spans="1:26" ht="12.75" x14ac:dyDescent="0.2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</row>
    <row r="557" spans="1:26" ht="12.75" x14ac:dyDescent="0.2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</row>
    <row r="558" spans="1:26" ht="12.75" x14ac:dyDescent="0.2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</row>
    <row r="559" spans="1:26" ht="12.75" x14ac:dyDescent="0.2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</row>
    <row r="560" spans="1:26" ht="12.75" x14ac:dyDescent="0.2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</row>
    <row r="561" spans="1:26" ht="12.75" x14ac:dyDescent="0.2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</row>
    <row r="562" spans="1:26" ht="12.75" x14ac:dyDescent="0.2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</row>
    <row r="563" spans="1:26" ht="12.75" x14ac:dyDescent="0.2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</row>
    <row r="564" spans="1:26" ht="12.75" x14ac:dyDescent="0.2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</row>
    <row r="565" spans="1:26" ht="12.75" x14ac:dyDescent="0.2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</row>
    <row r="566" spans="1:26" ht="12.75" x14ac:dyDescent="0.2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</row>
    <row r="567" spans="1:26" ht="12.75" x14ac:dyDescent="0.2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</row>
    <row r="568" spans="1:26" ht="12.75" x14ac:dyDescent="0.2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</row>
    <row r="569" spans="1:26" ht="12.75" x14ac:dyDescent="0.2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</row>
    <row r="570" spans="1:26" ht="12.75" x14ac:dyDescent="0.2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</row>
    <row r="571" spans="1:26" ht="12.75" x14ac:dyDescent="0.2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</row>
    <row r="572" spans="1:26" ht="12.75" x14ac:dyDescent="0.2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</row>
    <row r="573" spans="1:26" ht="12.75" x14ac:dyDescent="0.2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</row>
    <row r="574" spans="1:26" ht="12.75" x14ac:dyDescent="0.2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</row>
    <row r="575" spans="1:26" ht="12.75" x14ac:dyDescent="0.2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</row>
    <row r="576" spans="1:26" ht="12.75" x14ac:dyDescent="0.2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</row>
    <row r="577" spans="1:26" ht="12.75" x14ac:dyDescent="0.2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</row>
    <row r="578" spans="1:26" ht="12.75" x14ac:dyDescent="0.2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</row>
    <row r="579" spans="1:26" ht="12.75" x14ac:dyDescent="0.2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</row>
    <row r="580" spans="1:26" ht="12.75" x14ac:dyDescent="0.2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</row>
    <row r="581" spans="1:26" ht="12.75" x14ac:dyDescent="0.2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</row>
    <row r="582" spans="1:26" ht="12.75" x14ac:dyDescent="0.2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</row>
    <row r="583" spans="1:26" ht="12.75" x14ac:dyDescent="0.2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</row>
    <row r="584" spans="1:26" ht="12.75" x14ac:dyDescent="0.2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</row>
    <row r="585" spans="1:26" ht="12.75" x14ac:dyDescent="0.2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</row>
    <row r="586" spans="1:26" ht="12.75" x14ac:dyDescent="0.2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</row>
    <row r="587" spans="1:26" ht="12.75" x14ac:dyDescent="0.2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</row>
    <row r="588" spans="1:26" ht="12.75" x14ac:dyDescent="0.2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</row>
    <row r="589" spans="1:26" ht="12.75" x14ac:dyDescent="0.2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</row>
    <row r="590" spans="1:26" ht="12.75" x14ac:dyDescent="0.2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</row>
    <row r="591" spans="1:26" ht="12.75" x14ac:dyDescent="0.2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</row>
    <row r="592" spans="1:26" ht="12.75" x14ac:dyDescent="0.2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</row>
    <row r="593" spans="1:26" ht="12.75" x14ac:dyDescent="0.2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</row>
    <row r="594" spans="1:26" ht="12.75" x14ac:dyDescent="0.2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</row>
    <row r="595" spans="1:26" ht="12.75" x14ac:dyDescent="0.2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</row>
    <row r="596" spans="1:26" ht="12.75" x14ac:dyDescent="0.2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</row>
    <row r="597" spans="1:26" ht="12.75" x14ac:dyDescent="0.2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</row>
    <row r="598" spans="1:26" ht="12.75" x14ac:dyDescent="0.2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</row>
    <row r="599" spans="1:26" ht="12.75" x14ac:dyDescent="0.2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</row>
    <row r="600" spans="1:26" ht="12.75" x14ac:dyDescent="0.2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</row>
    <row r="601" spans="1:26" ht="12.75" x14ac:dyDescent="0.2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</row>
    <row r="602" spans="1:26" ht="12.75" x14ac:dyDescent="0.2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</row>
    <row r="603" spans="1:26" ht="12.75" x14ac:dyDescent="0.2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</row>
    <row r="604" spans="1:26" ht="12.75" x14ac:dyDescent="0.2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</row>
    <row r="605" spans="1:26" ht="12.75" x14ac:dyDescent="0.2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</row>
    <row r="606" spans="1:26" ht="12.75" x14ac:dyDescent="0.2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</row>
    <row r="607" spans="1:26" ht="12.75" x14ac:dyDescent="0.2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</row>
    <row r="608" spans="1:26" ht="12.75" x14ac:dyDescent="0.2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</row>
    <row r="609" spans="1:26" ht="12.75" x14ac:dyDescent="0.2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</row>
    <row r="610" spans="1:26" ht="12.75" x14ac:dyDescent="0.2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</row>
    <row r="611" spans="1:26" ht="12.75" x14ac:dyDescent="0.2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</row>
    <row r="612" spans="1:26" ht="12.75" x14ac:dyDescent="0.2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</row>
    <row r="613" spans="1:26" ht="12.75" x14ac:dyDescent="0.2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</row>
    <row r="614" spans="1:26" ht="12.75" x14ac:dyDescent="0.2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</row>
    <row r="615" spans="1:26" ht="12.75" x14ac:dyDescent="0.2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</row>
    <row r="616" spans="1:26" ht="12.75" x14ac:dyDescent="0.2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</row>
    <row r="617" spans="1:26" ht="12.75" x14ac:dyDescent="0.2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</row>
    <row r="618" spans="1:26" ht="12.75" x14ac:dyDescent="0.2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</row>
    <row r="619" spans="1:26" ht="12.75" x14ac:dyDescent="0.2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</row>
    <row r="620" spans="1:26" ht="12.75" x14ac:dyDescent="0.2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</row>
    <row r="621" spans="1:26" ht="12.75" x14ac:dyDescent="0.2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</row>
    <row r="622" spans="1:26" ht="12.75" x14ac:dyDescent="0.2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</row>
    <row r="623" spans="1:26" ht="12.75" x14ac:dyDescent="0.2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</row>
    <row r="624" spans="1:26" ht="12.75" x14ac:dyDescent="0.2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</row>
    <row r="625" spans="1:26" ht="12.75" x14ac:dyDescent="0.2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</row>
    <row r="626" spans="1:26" ht="12.75" x14ac:dyDescent="0.2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</row>
    <row r="627" spans="1:26" ht="12.75" x14ac:dyDescent="0.2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</row>
    <row r="628" spans="1:26" ht="12.75" x14ac:dyDescent="0.2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</row>
    <row r="629" spans="1:26" ht="12.75" x14ac:dyDescent="0.2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</row>
    <row r="630" spans="1:26" ht="12.75" x14ac:dyDescent="0.2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</row>
    <row r="631" spans="1:26" ht="12.75" x14ac:dyDescent="0.2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</row>
    <row r="632" spans="1:26" ht="12.75" x14ac:dyDescent="0.2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</row>
    <row r="633" spans="1:26" ht="12.75" x14ac:dyDescent="0.2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</row>
    <row r="634" spans="1:26" ht="12.75" x14ac:dyDescent="0.2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</row>
    <row r="635" spans="1:26" ht="12.75" x14ac:dyDescent="0.2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</row>
    <row r="636" spans="1:26" ht="12.75" x14ac:dyDescent="0.2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</row>
    <row r="637" spans="1:26" ht="12.75" x14ac:dyDescent="0.2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</row>
    <row r="638" spans="1:26" ht="12.75" x14ac:dyDescent="0.2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</row>
    <row r="639" spans="1:26" ht="12.75" x14ac:dyDescent="0.2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</row>
    <row r="640" spans="1:26" ht="12.75" x14ac:dyDescent="0.2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</row>
    <row r="641" spans="1:26" ht="12.75" x14ac:dyDescent="0.2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</row>
    <row r="642" spans="1:26" ht="12.75" x14ac:dyDescent="0.2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</row>
    <row r="643" spans="1:26" ht="12.75" x14ac:dyDescent="0.2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</row>
    <row r="644" spans="1:26" ht="12.75" x14ac:dyDescent="0.2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</row>
    <row r="645" spans="1:26" ht="12.75" x14ac:dyDescent="0.2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</row>
    <row r="646" spans="1:26" ht="12.75" x14ac:dyDescent="0.2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</row>
    <row r="647" spans="1:26" ht="12.75" x14ac:dyDescent="0.2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</row>
    <row r="648" spans="1:26" ht="12.75" x14ac:dyDescent="0.2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</row>
    <row r="649" spans="1:26" ht="12.75" x14ac:dyDescent="0.2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</row>
    <row r="650" spans="1:26" ht="12.75" x14ac:dyDescent="0.2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</row>
    <row r="651" spans="1:26" ht="12.75" x14ac:dyDescent="0.2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</row>
    <row r="652" spans="1:26" ht="12.75" x14ac:dyDescent="0.2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</row>
    <row r="653" spans="1:26" ht="12.75" x14ac:dyDescent="0.2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</row>
    <row r="654" spans="1:26" ht="12.75" x14ac:dyDescent="0.2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</row>
    <row r="655" spans="1:26" ht="12.75" x14ac:dyDescent="0.2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</row>
    <row r="656" spans="1:26" ht="12.75" x14ac:dyDescent="0.2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</row>
    <row r="657" spans="1:26" ht="12.75" x14ac:dyDescent="0.2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</row>
    <row r="658" spans="1:26" ht="12.75" x14ac:dyDescent="0.2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</row>
    <row r="659" spans="1:26" ht="12.75" x14ac:dyDescent="0.2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</row>
    <row r="660" spans="1:26" ht="12.75" x14ac:dyDescent="0.2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</row>
    <row r="661" spans="1:26" ht="12.75" x14ac:dyDescent="0.2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</row>
    <row r="662" spans="1:26" ht="12.75" x14ac:dyDescent="0.2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</row>
    <row r="663" spans="1:26" ht="12.75" x14ac:dyDescent="0.2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</row>
    <row r="664" spans="1:26" ht="12.75" x14ac:dyDescent="0.2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</row>
    <row r="665" spans="1:26" ht="12.75" x14ac:dyDescent="0.2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</row>
    <row r="666" spans="1:26" ht="12.75" x14ac:dyDescent="0.2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</row>
    <row r="667" spans="1:26" ht="12.75" x14ac:dyDescent="0.2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</row>
    <row r="668" spans="1:26" ht="12.75" x14ac:dyDescent="0.2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</row>
    <row r="669" spans="1:26" ht="12.75" x14ac:dyDescent="0.2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</row>
    <row r="670" spans="1:26" ht="12.75" x14ac:dyDescent="0.2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</row>
    <row r="671" spans="1:26" ht="12.75" x14ac:dyDescent="0.2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</row>
    <row r="672" spans="1:26" ht="12.75" x14ac:dyDescent="0.2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</row>
    <row r="673" spans="1:26" ht="12.75" x14ac:dyDescent="0.2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</row>
    <row r="674" spans="1:26" ht="12.75" x14ac:dyDescent="0.2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</row>
    <row r="675" spans="1:26" ht="12.75" x14ac:dyDescent="0.2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</row>
    <row r="676" spans="1:26" ht="12.75" x14ac:dyDescent="0.2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</row>
    <row r="677" spans="1:26" ht="12.75" x14ac:dyDescent="0.2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</row>
    <row r="678" spans="1:26" ht="12.75" x14ac:dyDescent="0.2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</row>
    <row r="679" spans="1:26" ht="12.75" x14ac:dyDescent="0.2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</row>
    <row r="680" spans="1:26" ht="12.75" x14ac:dyDescent="0.2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</row>
    <row r="681" spans="1:26" ht="12.75" x14ac:dyDescent="0.2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</row>
    <row r="682" spans="1:26" ht="12.75" x14ac:dyDescent="0.2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</row>
    <row r="683" spans="1:26" ht="12.75" x14ac:dyDescent="0.2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</row>
    <row r="684" spans="1:26" ht="12.75" x14ac:dyDescent="0.2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</row>
    <row r="685" spans="1:26" ht="12.75" x14ac:dyDescent="0.2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</row>
    <row r="686" spans="1:26" ht="12.75" x14ac:dyDescent="0.2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</row>
    <row r="687" spans="1:26" ht="12.75" x14ac:dyDescent="0.2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</row>
    <row r="688" spans="1:26" ht="12.75" x14ac:dyDescent="0.2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</row>
    <row r="689" spans="1:26" ht="12.75" x14ac:dyDescent="0.2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</row>
    <row r="690" spans="1:26" ht="12.75" x14ac:dyDescent="0.2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</row>
    <row r="691" spans="1:26" ht="12.75" x14ac:dyDescent="0.2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</row>
    <row r="692" spans="1:26" ht="12.75" x14ac:dyDescent="0.2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</row>
    <row r="693" spans="1:26" ht="12.75" x14ac:dyDescent="0.2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</row>
    <row r="694" spans="1:26" ht="12.75" x14ac:dyDescent="0.2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</row>
    <row r="695" spans="1:26" ht="12.75" x14ac:dyDescent="0.2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</row>
    <row r="696" spans="1:26" ht="12.75" x14ac:dyDescent="0.2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</row>
    <row r="697" spans="1:26" ht="12.75" x14ac:dyDescent="0.2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</row>
    <row r="698" spans="1:26" ht="12.75" x14ac:dyDescent="0.2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</row>
    <row r="699" spans="1:26" ht="12.75" x14ac:dyDescent="0.2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</row>
    <row r="700" spans="1:26" ht="12.75" x14ac:dyDescent="0.2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</row>
    <row r="701" spans="1:26" ht="12.75" x14ac:dyDescent="0.2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</row>
    <row r="702" spans="1:26" ht="12.75" x14ac:dyDescent="0.2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</row>
    <row r="703" spans="1:26" ht="12.75" x14ac:dyDescent="0.2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</row>
    <row r="704" spans="1:26" ht="12.75" x14ac:dyDescent="0.2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</row>
    <row r="705" spans="1:26" ht="12.75" x14ac:dyDescent="0.2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</row>
    <row r="706" spans="1:26" ht="12.75" x14ac:dyDescent="0.2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</row>
    <row r="707" spans="1:26" ht="12.75" x14ac:dyDescent="0.2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</row>
    <row r="708" spans="1:26" ht="12.75" x14ac:dyDescent="0.2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</row>
    <row r="709" spans="1:26" ht="12.75" x14ac:dyDescent="0.2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</row>
    <row r="710" spans="1:26" ht="12.75" x14ac:dyDescent="0.2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</row>
    <row r="711" spans="1:26" ht="12.75" x14ac:dyDescent="0.2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</row>
    <row r="712" spans="1:26" ht="12.75" x14ac:dyDescent="0.2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</row>
    <row r="713" spans="1:26" ht="12.75" x14ac:dyDescent="0.2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</row>
    <row r="714" spans="1:26" ht="12.75" x14ac:dyDescent="0.2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</row>
    <row r="715" spans="1:26" ht="12.75" x14ac:dyDescent="0.2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</row>
    <row r="716" spans="1:26" ht="12.75" x14ac:dyDescent="0.2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</row>
    <row r="717" spans="1:26" ht="12.75" x14ac:dyDescent="0.2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</row>
    <row r="718" spans="1:26" ht="12.75" x14ac:dyDescent="0.2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</row>
    <row r="719" spans="1:26" ht="12.75" x14ac:dyDescent="0.2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</row>
    <row r="720" spans="1:26" ht="12.75" x14ac:dyDescent="0.2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</row>
    <row r="721" spans="1:26" ht="12.75" x14ac:dyDescent="0.2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</row>
    <row r="722" spans="1:26" ht="12.75" x14ac:dyDescent="0.2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</row>
    <row r="723" spans="1:26" ht="12.75" x14ac:dyDescent="0.2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</row>
    <row r="724" spans="1:26" ht="12.75" x14ac:dyDescent="0.2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</row>
    <row r="725" spans="1:26" ht="12.75" x14ac:dyDescent="0.2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</row>
    <row r="726" spans="1:26" ht="12.75" x14ac:dyDescent="0.2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</row>
    <row r="727" spans="1:26" ht="12.75" x14ac:dyDescent="0.2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</row>
    <row r="728" spans="1:26" ht="12.75" x14ac:dyDescent="0.2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</row>
    <row r="729" spans="1:26" ht="12.75" x14ac:dyDescent="0.2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</row>
    <row r="730" spans="1:26" ht="12.75" x14ac:dyDescent="0.2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</row>
    <row r="731" spans="1:26" ht="12.75" x14ac:dyDescent="0.2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</row>
    <row r="732" spans="1:26" ht="12.75" x14ac:dyDescent="0.2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</row>
    <row r="733" spans="1:26" ht="12.75" x14ac:dyDescent="0.2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</row>
    <row r="734" spans="1:26" ht="12.75" x14ac:dyDescent="0.2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</row>
    <row r="735" spans="1:26" ht="12.75" x14ac:dyDescent="0.2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</row>
    <row r="736" spans="1:26" ht="12.75" x14ac:dyDescent="0.2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</row>
    <row r="737" spans="1:26" ht="12.75" x14ac:dyDescent="0.2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</row>
    <row r="738" spans="1:26" ht="12.75" x14ac:dyDescent="0.2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</row>
    <row r="739" spans="1:26" ht="12.75" x14ac:dyDescent="0.2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</row>
    <row r="740" spans="1:26" ht="12.75" x14ac:dyDescent="0.2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</row>
    <row r="741" spans="1:26" ht="12.75" x14ac:dyDescent="0.2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</row>
    <row r="742" spans="1:26" ht="12.75" x14ac:dyDescent="0.2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</row>
    <row r="743" spans="1:26" ht="12.75" x14ac:dyDescent="0.2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</row>
    <row r="744" spans="1:26" ht="12.75" x14ac:dyDescent="0.2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</row>
    <row r="745" spans="1:26" ht="12.75" x14ac:dyDescent="0.2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</row>
    <row r="746" spans="1:26" ht="12.75" x14ac:dyDescent="0.2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</row>
    <row r="747" spans="1:26" ht="12.75" x14ac:dyDescent="0.2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</row>
    <row r="748" spans="1:26" ht="12.75" x14ac:dyDescent="0.2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</row>
    <row r="749" spans="1:26" ht="12.75" x14ac:dyDescent="0.2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</row>
    <row r="750" spans="1:26" ht="12.75" x14ac:dyDescent="0.2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</row>
    <row r="751" spans="1:26" ht="12.75" x14ac:dyDescent="0.2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</row>
    <row r="752" spans="1:26" ht="12.75" x14ac:dyDescent="0.2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</row>
    <row r="753" spans="1:26" ht="12.75" x14ac:dyDescent="0.2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</row>
    <row r="754" spans="1:26" ht="12.75" x14ac:dyDescent="0.2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</row>
    <row r="755" spans="1:26" ht="12.75" x14ac:dyDescent="0.2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</row>
    <row r="756" spans="1:26" ht="12.75" x14ac:dyDescent="0.2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</row>
    <row r="757" spans="1:26" ht="12.75" x14ac:dyDescent="0.2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</row>
    <row r="758" spans="1:26" ht="12.75" x14ac:dyDescent="0.2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</row>
    <row r="759" spans="1:26" ht="12.75" x14ac:dyDescent="0.2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</row>
    <row r="760" spans="1:26" ht="12.75" x14ac:dyDescent="0.2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</row>
    <row r="761" spans="1:26" ht="12.75" x14ac:dyDescent="0.2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</row>
    <row r="762" spans="1:26" ht="12.75" x14ac:dyDescent="0.2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</row>
    <row r="763" spans="1:26" ht="12.75" x14ac:dyDescent="0.2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</row>
    <row r="764" spans="1:26" ht="12.75" x14ac:dyDescent="0.2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</row>
    <row r="765" spans="1:26" ht="12.75" x14ac:dyDescent="0.2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</row>
    <row r="766" spans="1:26" ht="12.75" x14ac:dyDescent="0.2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</row>
    <row r="767" spans="1:26" ht="12.75" x14ac:dyDescent="0.2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</row>
    <row r="768" spans="1:26" ht="12.75" x14ac:dyDescent="0.2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</row>
    <row r="769" spans="1:26" ht="12.75" x14ac:dyDescent="0.2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</row>
    <row r="770" spans="1:26" ht="12.75" x14ac:dyDescent="0.2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</row>
    <row r="771" spans="1:26" ht="12.75" x14ac:dyDescent="0.2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</row>
    <row r="772" spans="1:26" ht="12.75" x14ac:dyDescent="0.2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</row>
    <row r="773" spans="1:26" ht="12.75" x14ac:dyDescent="0.2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</row>
    <row r="774" spans="1:26" ht="12.75" x14ac:dyDescent="0.2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</row>
    <row r="775" spans="1:26" ht="12.75" x14ac:dyDescent="0.2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</row>
    <row r="776" spans="1:26" ht="12.75" x14ac:dyDescent="0.2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</row>
    <row r="777" spans="1:26" ht="12.75" x14ac:dyDescent="0.2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</row>
    <row r="778" spans="1:26" ht="12.75" x14ac:dyDescent="0.2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</row>
    <row r="779" spans="1:26" ht="12.75" x14ac:dyDescent="0.2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</row>
    <row r="780" spans="1:26" ht="12.75" x14ac:dyDescent="0.2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</row>
    <row r="781" spans="1:26" ht="12.75" x14ac:dyDescent="0.2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</row>
    <row r="782" spans="1:26" ht="12.75" x14ac:dyDescent="0.2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</row>
    <row r="783" spans="1:26" ht="12.75" x14ac:dyDescent="0.2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</row>
    <row r="784" spans="1:26" ht="12.75" x14ac:dyDescent="0.2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</row>
    <row r="785" spans="1:26" ht="12.75" x14ac:dyDescent="0.2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</row>
    <row r="786" spans="1:26" ht="12.75" x14ac:dyDescent="0.2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</row>
    <row r="787" spans="1:26" ht="12.75" x14ac:dyDescent="0.2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</row>
    <row r="788" spans="1:26" ht="12.75" x14ac:dyDescent="0.2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</row>
    <row r="789" spans="1:26" ht="12.75" x14ac:dyDescent="0.2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</row>
    <row r="790" spans="1:26" ht="12.75" x14ac:dyDescent="0.2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</row>
    <row r="791" spans="1:26" ht="12.75" x14ac:dyDescent="0.2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</row>
    <row r="792" spans="1:26" ht="12.75" x14ac:dyDescent="0.2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</row>
    <row r="793" spans="1:26" ht="12.75" x14ac:dyDescent="0.2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</row>
    <row r="794" spans="1:26" ht="12.75" x14ac:dyDescent="0.2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</row>
    <row r="795" spans="1:26" ht="12.75" x14ac:dyDescent="0.2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</row>
    <row r="796" spans="1:26" ht="12.75" x14ac:dyDescent="0.2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</row>
    <row r="797" spans="1:26" ht="12.75" x14ac:dyDescent="0.2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</row>
    <row r="798" spans="1:26" ht="12.75" x14ac:dyDescent="0.2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</row>
    <row r="799" spans="1:26" ht="12.75" x14ac:dyDescent="0.2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</row>
    <row r="800" spans="1:26" ht="12.75" x14ac:dyDescent="0.2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</row>
    <row r="801" spans="1:26" ht="12.75" x14ac:dyDescent="0.2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</row>
    <row r="802" spans="1:26" ht="12.75" x14ac:dyDescent="0.2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</row>
    <row r="803" spans="1:26" ht="12.75" x14ac:dyDescent="0.2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</row>
    <row r="804" spans="1:26" ht="12.75" x14ac:dyDescent="0.2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</row>
    <row r="805" spans="1:26" ht="12.75" x14ac:dyDescent="0.2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</row>
    <row r="806" spans="1:26" ht="12.75" x14ac:dyDescent="0.2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</row>
    <row r="807" spans="1:26" ht="12.75" x14ac:dyDescent="0.2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</row>
    <row r="808" spans="1:26" ht="12.75" x14ac:dyDescent="0.2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</row>
    <row r="809" spans="1:26" ht="12.75" x14ac:dyDescent="0.2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</row>
    <row r="810" spans="1:26" ht="12.75" x14ac:dyDescent="0.2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</row>
    <row r="811" spans="1:26" ht="12.75" x14ac:dyDescent="0.2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</row>
    <row r="812" spans="1:26" ht="12.75" x14ac:dyDescent="0.2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</row>
    <row r="813" spans="1:26" ht="12.75" x14ac:dyDescent="0.2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</row>
    <row r="814" spans="1:26" ht="12.75" x14ac:dyDescent="0.2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</row>
    <row r="815" spans="1:26" ht="12.75" x14ac:dyDescent="0.2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</row>
    <row r="816" spans="1:26" ht="12.75" x14ac:dyDescent="0.2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</row>
    <row r="817" spans="1:26" ht="12.75" x14ac:dyDescent="0.2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</row>
    <row r="818" spans="1:26" ht="12.75" x14ac:dyDescent="0.2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</row>
    <row r="819" spans="1:26" ht="12.75" x14ac:dyDescent="0.2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</row>
    <row r="820" spans="1:26" ht="12.75" x14ac:dyDescent="0.2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</row>
    <row r="821" spans="1:26" ht="12.75" x14ac:dyDescent="0.2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</row>
    <row r="822" spans="1:26" ht="12.75" x14ac:dyDescent="0.2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</row>
    <row r="823" spans="1:26" ht="12.75" x14ac:dyDescent="0.2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</row>
    <row r="824" spans="1:26" ht="12.75" x14ac:dyDescent="0.2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</row>
    <row r="825" spans="1:26" ht="12.75" x14ac:dyDescent="0.2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</row>
    <row r="826" spans="1:26" ht="12.75" x14ac:dyDescent="0.2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</row>
    <row r="827" spans="1:26" ht="12.75" x14ac:dyDescent="0.2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</row>
    <row r="828" spans="1:26" ht="12.75" x14ac:dyDescent="0.2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</row>
    <row r="829" spans="1:26" ht="12.75" x14ac:dyDescent="0.2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</row>
    <row r="830" spans="1:26" ht="12.75" x14ac:dyDescent="0.2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</row>
    <row r="831" spans="1:26" ht="12.75" x14ac:dyDescent="0.2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</row>
    <row r="832" spans="1:26" ht="12.75" x14ac:dyDescent="0.2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</row>
    <row r="833" spans="1:26" ht="12.75" x14ac:dyDescent="0.2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</row>
    <row r="834" spans="1:26" ht="12.75" x14ac:dyDescent="0.2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</row>
    <row r="835" spans="1:26" ht="12.75" x14ac:dyDescent="0.2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</row>
    <row r="836" spans="1:26" ht="12.75" x14ac:dyDescent="0.2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</row>
    <row r="837" spans="1:26" ht="12.75" x14ac:dyDescent="0.2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</row>
    <row r="838" spans="1:26" ht="12.75" x14ac:dyDescent="0.2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</row>
    <row r="839" spans="1:26" ht="12.75" x14ac:dyDescent="0.2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</row>
    <row r="840" spans="1:26" ht="12.75" x14ac:dyDescent="0.2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</row>
    <row r="841" spans="1:26" ht="12.75" x14ac:dyDescent="0.2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</row>
    <row r="842" spans="1:26" ht="12.75" x14ac:dyDescent="0.2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</row>
    <row r="843" spans="1:26" ht="12.75" x14ac:dyDescent="0.2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</row>
    <row r="844" spans="1:26" ht="12.75" x14ac:dyDescent="0.2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</row>
    <row r="845" spans="1:26" ht="12.75" x14ac:dyDescent="0.2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</row>
    <row r="846" spans="1:26" ht="12.75" x14ac:dyDescent="0.2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</row>
    <row r="847" spans="1:26" ht="12.75" x14ac:dyDescent="0.2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</row>
    <row r="848" spans="1:26" ht="12.75" x14ac:dyDescent="0.2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</row>
    <row r="849" spans="1:26" ht="12.75" x14ac:dyDescent="0.2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</row>
    <row r="850" spans="1:26" ht="12.75" x14ac:dyDescent="0.2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</row>
    <row r="851" spans="1:26" ht="12.75" x14ac:dyDescent="0.2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</row>
    <row r="852" spans="1:26" ht="12.75" x14ac:dyDescent="0.2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</row>
    <row r="853" spans="1:26" ht="12.75" x14ac:dyDescent="0.2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</row>
    <row r="854" spans="1:26" ht="12.75" x14ac:dyDescent="0.2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</row>
    <row r="855" spans="1:26" ht="12.75" x14ac:dyDescent="0.2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</row>
    <row r="856" spans="1:26" ht="12.75" x14ac:dyDescent="0.2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</row>
    <row r="857" spans="1:26" ht="12.75" x14ac:dyDescent="0.2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</row>
    <row r="858" spans="1:26" ht="12.75" x14ac:dyDescent="0.2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</row>
    <row r="859" spans="1:26" ht="12.75" x14ac:dyDescent="0.2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</row>
    <row r="860" spans="1:26" ht="12.75" x14ac:dyDescent="0.2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</row>
    <row r="861" spans="1:26" ht="12.75" x14ac:dyDescent="0.2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</row>
    <row r="862" spans="1:26" ht="12.75" x14ac:dyDescent="0.2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</row>
    <row r="863" spans="1:26" ht="12.75" x14ac:dyDescent="0.2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</row>
    <row r="864" spans="1:26" ht="12.75" x14ac:dyDescent="0.2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</row>
    <row r="865" spans="1:26" ht="12.75" x14ac:dyDescent="0.2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</row>
    <row r="866" spans="1:26" ht="12.75" x14ac:dyDescent="0.2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</row>
    <row r="867" spans="1:26" ht="12.75" x14ac:dyDescent="0.2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</row>
    <row r="868" spans="1:26" ht="12.75" x14ac:dyDescent="0.2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</row>
    <row r="869" spans="1:26" ht="12.75" x14ac:dyDescent="0.2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</row>
    <row r="870" spans="1:26" ht="12.75" x14ac:dyDescent="0.2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</row>
    <row r="871" spans="1:26" ht="12.75" x14ac:dyDescent="0.2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</row>
    <row r="872" spans="1:26" ht="12.75" x14ac:dyDescent="0.2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</row>
    <row r="873" spans="1:26" ht="12.75" x14ac:dyDescent="0.2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</row>
    <row r="874" spans="1:26" ht="12.75" x14ac:dyDescent="0.2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</row>
    <row r="875" spans="1:26" ht="12.75" x14ac:dyDescent="0.2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</row>
    <row r="876" spans="1:26" ht="12.75" x14ac:dyDescent="0.2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</row>
    <row r="877" spans="1:26" ht="12.75" x14ac:dyDescent="0.2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</row>
    <row r="878" spans="1:26" ht="12.75" x14ac:dyDescent="0.2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</row>
    <row r="879" spans="1:26" ht="12.75" x14ac:dyDescent="0.2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</row>
    <row r="880" spans="1:26" ht="12.75" x14ac:dyDescent="0.2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</row>
    <row r="881" spans="1:26" ht="12.75" x14ac:dyDescent="0.2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</row>
    <row r="882" spans="1:26" ht="12.75" x14ac:dyDescent="0.2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</row>
    <row r="883" spans="1:26" ht="12.75" x14ac:dyDescent="0.2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</row>
    <row r="884" spans="1:26" ht="12.75" x14ac:dyDescent="0.2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</row>
    <row r="885" spans="1:26" ht="12.75" x14ac:dyDescent="0.2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</row>
    <row r="886" spans="1:26" ht="12.75" x14ac:dyDescent="0.2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</row>
    <row r="887" spans="1:26" ht="12.75" x14ac:dyDescent="0.2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</row>
    <row r="888" spans="1:26" ht="12.75" x14ac:dyDescent="0.2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</row>
    <row r="889" spans="1:26" ht="12.75" x14ac:dyDescent="0.2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</row>
    <row r="890" spans="1:26" ht="12.75" x14ac:dyDescent="0.2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</row>
    <row r="891" spans="1:26" ht="12.75" x14ac:dyDescent="0.2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</row>
    <row r="892" spans="1:26" ht="12.75" x14ac:dyDescent="0.2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</row>
    <row r="893" spans="1:26" ht="12.75" x14ac:dyDescent="0.2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</row>
    <row r="894" spans="1:26" ht="12.75" x14ac:dyDescent="0.2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</row>
    <row r="895" spans="1:26" ht="12.75" x14ac:dyDescent="0.2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</row>
    <row r="896" spans="1:26" ht="12.75" x14ac:dyDescent="0.2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</row>
    <row r="897" spans="1:26" ht="12.75" x14ac:dyDescent="0.2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</row>
    <row r="898" spans="1:26" ht="12.75" x14ac:dyDescent="0.2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</row>
    <row r="899" spans="1:26" ht="12.75" x14ac:dyDescent="0.2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</row>
    <row r="900" spans="1:26" ht="12.75" x14ac:dyDescent="0.2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</row>
    <row r="901" spans="1:26" ht="12.75" x14ac:dyDescent="0.2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</row>
    <row r="902" spans="1:26" ht="12.75" x14ac:dyDescent="0.2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</row>
    <row r="903" spans="1:26" ht="12.75" x14ac:dyDescent="0.2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</row>
    <row r="904" spans="1:26" ht="12.75" x14ac:dyDescent="0.2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</row>
    <row r="905" spans="1:26" ht="12.75" x14ac:dyDescent="0.2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</row>
    <row r="906" spans="1:26" ht="12.75" x14ac:dyDescent="0.2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</row>
    <row r="907" spans="1:26" ht="12.75" x14ac:dyDescent="0.2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</row>
    <row r="908" spans="1:26" ht="12.75" x14ac:dyDescent="0.2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</row>
    <row r="909" spans="1:26" ht="12.75" x14ac:dyDescent="0.2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</row>
    <row r="910" spans="1:26" ht="12.75" x14ac:dyDescent="0.2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</row>
    <row r="911" spans="1:26" ht="12.75" x14ac:dyDescent="0.2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</row>
    <row r="912" spans="1:26" ht="12.75" x14ac:dyDescent="0.2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</row>
    <row r="913" spans="1:26" ht="12.75" x14ac:dyDescent="0.2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</row>
    <row r="914" spans="1:26" ht="12.75" x14ac:dyDescent="0.2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</row>
    <row r="915" spans="1:26" ht="12.75" x14ac:dyDescent="0.2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</row>
    <row r="916" spans="1:26" ht="12.75" x14ac:dyDescent="0.2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</row>
    <row r="917" spans="1:26" ht="12.75" x14ac:dyDescent="0.2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</row>
    <row r="918" spans="1:26" ht="12.75" x14ac:dyDescent="0.2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</row>
    <row r="919" spans="1:26" ht="12.75" x14ac:dyDescent="0.2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</row>
    <row r="920" spans="1:26" ht="12.75" x14ac:dyDescent="0.2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</row>
    <row r="921" spans="1:26" ht="12.75" x14ac:dyDescent="0.2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</row>
    <row r="922" spans="1:26" ht="12.75" x14ac:dyDescent="0.2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</row>
    <row r="923" spans="1:26" ht="12.75" x14ac:dyDescent="0.2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</row>
    <row r="924" spans="1:26" ht="12.75" x14ac:dyDescent="0.2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</row>
    <row r="925" spans="1:26" ht="12.75" x14ac:dyDescent="0.2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</row>
    <row r="926" spans="1:26" ht="12.75" x14ac:dyDescent="0.2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</row>
    <row r="927" spans="1:26" ht="12.75" x14ac:dyDescent="0.2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</row>
    <row r="928" spans="1:26" ht="12.75" x14ac:dyDescent="0.2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</row>
    <row r="929" spans="1:26" ht="12.75" x14ac:dyDescent="0.2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</row>
    <row r="930" spans="1:26" ht="12.75" x14ac:dyDescent="0.2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</row>
    <row r="931" spans="1:26" ht="12.75" x14ac:dyDescent="0.2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</row>
    <row r="932" spans="1:26" ht="12.75" x14ac:dyDescent="0.2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</row>
    <row r="933" spans="1:26" ht="12.75" x14ac:dyDescent="0.2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</row>
    <row r="934" spans="1:26" ht="12.75" x14ac:dyDescent="0.2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</row>
    <row r="935" spans="1:26" ht="12.75" x14ac:dyDescent="0.2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</row>
    <row r="936" spans="1:26" ht="12.75" x14ac:dyDescent="0.2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</row>
    <row r="937" spans="1:26" ht="12.75" x14ac:dyDescent="0.2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</row>
    <row r="938" spans="1:26" ht="12.75" x14ac:dyDescent="0.2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</row>
    <row r="939" spans="1:26" ht="12.75" x14ac:dyDescent="0.2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</row>
    <row r="940" spans="1:26" ht="12.75" x14ac:dyDescent="0.2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</row>
    <row r="941" spans="1:26" ht="12.75" x14ac:dyDescent="0.2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</row>
    <row r="942" spans="1:26" ht="12.75" x14ac:dyDescent="0.2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</row>
    <row r="943" spans="1:26" ht="12.75" x14ac:dyDescent="0.2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</row>
    <row r="944" spans="1:26" ht="12.75" x14ac:dyDescent="0.2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</row>
    <row r="945" spans="1:26" ht="12.75" x14ac:dyDescent="0.2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</row>
    <row r="946" spans="1:26" ht="12.75" x14ac:dyDescent="0.2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</row>
    <row r="947" spans="1:26" ht="12.75" x14ac:dyDescent="0.2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</row>
    <row r="948" spans="1:26" ht="12.75" x14ac:dyDescent="0.2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</row>
    <row r="949" spans="1:26" ht="12.75" x14ac:dyDescent="0.2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</row>
    <row r="950" spans="1:26" ht="12.75" x14ac:dyDescent="0.2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</row>
    <row r="951" spans="1:26" ht="12.75" x14ac:dyDescent="0.2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</row>
    <row r="952" spans="1:26" ht="12.75" x14ac:dyDescent="0.2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</row>
    <row r="953" spans="1:26" ht="12.75" x14ac:dyDescent="0.2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</row>
    <row r="954" spans="1:26" ht="12.75" x14ac:dyDescent="0.2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</row>
    <row r="955" spans="1:26" ht="12.75" x14ac:dyDescent="0.2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</row>
    <row r="956" spans="1:26" ht="12.75" x14ac:dyDescent="0.2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</row>
    <row r="957" spans="1:26" ht="12.75" x14ac:dyDescent="0.2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</row>
    <row r="958" spans="1:26" ht="12.75" x14ac:dyDescent="0.2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</row>
    <row r="959" spans="1:26" ht="12.75" x14ac:dyDescent="0.2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</row>
    <row r="960" spans="1:26" ht="12.75" x14ac:dyDescent="0.2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</row>
    <row r="961" spans="1:26" ht="12.75" x14ac:dyDescent="0.2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</row>
    <row r="962" spans="1:26" ht="12.75" x14ac:dyDescent="0.2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</row>
    <row r="963" spans="1:26" ht="12.75" x14ac:dyDescent="0.2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</row>
    <row r="964" spans="1:26" ht="12.75" x14ac:dyDescent="0.2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</row>
    <row r="965" spans="1:26" ht="12.75" x14ac:dyDescent="0.2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</row>
    <row r="966" spans="1:26" ht="12.75" x14ac:dyDescent="0.2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</row>
    <row r="967" spans="1:26" ht="12.75" x14ac:dyDescent="0.2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</row>
    <row r="968" spans="1:26" ht="12.75" x14ac:dyDescent="0.2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</row>
    <row r="969" spans="1:26" ht="12.75" x14ac:dyDescent="0.2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</row>
    <row r="970" spans="1:26" ht="12.75" x14ac:dyDescent="0.2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</row>
    <row r="971" spans="1:26" ht="12.75" x14ac:dyDescent="0.2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</row>
    <row r="972" spans="1:26" ht="12.75" x14ac:dyDescent="0.2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</row>
    <row r="973" spans="1:26" ht="12.75" x14ac:dyDescent="0.2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</row>
    <row r="974" spans="1:26" ht="12.75" x14ac:dyDescent="0.2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</row>
    <row r="975" spans="1:26" ht="12.75" x14ac:dyDescent="0.2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</row>
    <row r="976" spans="1:26" ht="12.75" x14ac:dyDescent="0.2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</row>
    <row r="977" spans="1:26" ht="12.75" x14ac:dyDescent="0.2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</row>
    <row r="978" spans="1:26" ht="12.75" x14ac:dyDescent="0.2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</row>
    <row r="979" spans="1:26" ht="12.75" x14ac:dyDescent="0.2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</row>
    <row r="980" spans="1:26" ht="12.75" x14ac:dyDescent="0.2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</row>
    <row r="981" spans="1:26" ht="12.75" x14ac:dyDescent="0.2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</row>
    <row r="982" spans="1:26" ht="12.75" x14ac:dyDescent="0.2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</row>
    <row r="983" spans="1:26" ht="12.75" x14ac:dyDescent="0.2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</row>
    <row r="984" spans="1:26" ht="12.75" x14ac:dyDescent="0.2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</row>
    <row r="985" spans="1:26" ht="12.75" x14ac:dyDescent="0.2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</row>
    <row r="986" spans="1:26" ht="12.75" x14ac:dyDescent="0.2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</row>
    <row r="987" spans="1:26" ht="12.75" x14ac:dyDescent="0.2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</row>
    <row r="988" spans="1:26" ht="12.75" x14ac:dyDescent="0.2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</row>
    <row r="989" spans="1:26" ht="12.75" x14ac:dyDescent="0.2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</row>
    <row r="990" spans="1:26" ht="12.75" x14ac:dyDescent="0.2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</row>
    <row r="991" spans="1:26" ht="12.75" x14ac:dyDescent="0.2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</row>
    <row r="992" spans="1:26" ht="12.75" x14ac:dyDescent="0.2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</row>
    <row r="993" spans="1:26" ht="12.75" x14ac:dyDescent="0.2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</row>
    <row r="994" spans="1:26" ht="12.75" x14ac:dyDescent="0.2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</row>
    <row r="995" spans="1:26" ht="12.75" x14ac:dyDescent="0.2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</row>
    <row r="996" spans="1:26" ht="12.75" x14ac:dyDescent="0.2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</row>
    <row r="997" spans="1:26" ht="12.75" x14ac:dyDescent="0.2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</row>
    <row r="998" spans="1:26" ht="12.75" x14ac:dyDescent="0.2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</row>
    <row r="999" spans="1:26" ht="12.75" x14ac:dyDescent="0.2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</row>
    <row r="1000" spans="1:26" ht="12.75" x14ac:dyDescent="0.2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</row>
  </sheetData>
  <phoneticPr fontId="1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2"/>
  <sheetViews>
    <sheetView workbookViewId="0">
      <selection activeCell="E26" sqref="E26"/>
    </sheetView>
  </sheetViews>
  <sheetFormatPr baseColWidth="10" defaultColWidth="14.42578125" defaultRowHeight="15.75" customHeight="1" x14ac:dyDescent="0.2"/>
  <cols>
    <col min="3" max="3" width="16.7109375" customWidth="1"/>
    <col min="4" max="4" width="19.5703125" customWidth="1"/>
    <col min="5" max="6" width="15.5703125" customWidth="1"/>
    <col min="7" max="7" width="15.28515625" customWidth="1"/>
    <col min="8" max="8" width="16.28515625" customWidth="1"/>
  </cols>
  <sheetData>
    <row r="1" spans="1:26" ht="15.75" customHeight="1" x14ac:dyDescent="0.2">
      <c r="A1" s="30"/>
      <c r="B1" s="30"/>
      <c r="C1" s="30"/>
      <c r="D1" s="30"/>
      <c r="E1" s="42"/>
      <c r="F1" s="95" t="s">
        <v>102</v>
      </c>
      <c r="G1" s="96"/>
      <c r="H1" s="94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ht="15.7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ht="15.75" customHeight="1" x14ac:dyDescent="0.2">
      <c r="A3" s="30"/>
      <c r="B3" s="35"/>
      <c r="C3" s="43" t="s">
        <v>103</v>
      </c>
      <c r="D3" s="35"/>
      <c r="E3" s="30"/>
      <c r="F3" s="35"/>
      <c r="G3" s="43" t="s">
        <v>103</v>
      </c>
      <c r="H3" s="35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15.75" customHeight="1" x14ac:dyDescent="0.2">
      <c r="A4" s="30"/>
      <c r="B4" s="44" t="s">
        <v>104</v>
      </c>
      <c r="C4" s="44" t="s">
        <v>105</v>
      </c>
      <c r="D4" s="44" t="s">
        <v>106</v>
      </c>
      <c r="E4" s="30"/>
      <c r="F4" s="44" t="s">
        <v>104</v>
      </c>
      <c r="G4" s="44" t="s">
        <v>105</v>
      </c>
      <c r="H4" s="44" t="s">
        <v>106</v>
      </c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26" ht="15.75" customHeight="1" x14ac:dyDescent="0.2">
      <c r="A5" s="30"/>
      <c r="B5" s="44" t="s">
        <v>107</v>
      </c>
      <c r="C5" s="44">
        <v>11.6</v>
      </c>
      <c r="D5" s="44">
        <v>7.9</v>
      </c>
      <c r="E5" s="30"/>
      <c r="F5" s="44" t="s">
        <v>107</v>
      </c>
      <c r="G5" s="44">
        <f>C5-C10</f>
        <v>-92.2</v>
      </c>
      <c r="H5" s="44">
        <f>D5-D10</f>
        <v>-65.8</v>
      </c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spans="1:26" ht="15.75" customHeight="1" x14ac:dyDescent="0.2">
      <c r="A6" s="30"/>
      <c r="B6" s="44" t="s">
        <v>108</v>
      </c>
      <c r="C6" s="44">
        <v>18.8</v>
      </c>
      <c r="D6" s="44">
        <v>12.9</v>
      </c>
      <c r="E6" s="30"/>
      <c r="F6" s="44" t="s">
        <v>108</v>
      </c>
      <c r="G6" s="44">
        <f>C6-C10</f>
        <v>-85</v>
      </c>
      <c r="H6" s="44">
        <f>D6-D10</f>
        <v>-60.800000000000004</v>
      </c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 spans="1:26" ht="15.75" customHeight="1" x14ac:dyDescent="0.2">
      <c r="A7" s="30"/>
      <c r="B7" s="44" t="s">
        <v>109</v>
      </c>
      <c r="C7" s="44">
        <v>29.2</v>
      </c>
      <c r="D7" s="44">
        <v>20</v>
      </c>
      <c r="E7" s="30"/>
      <c r="F7" s="44" t="s">
        <v>109</v>
      </c>
      <c r="G7" s="44">
        <f>C7-C10</f>
        <v>-74.599999999999994</v>
      </c>
      <c r="H7" s="44">
        <f>D7-D10</f>
        <v>-53.7</v>
      </c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26" ht="15.75" customHeight="1" x14ac:dyDescent="0.2">
      <c r="A8" s="30"/>
      <c r="B8" s="44" t="s">
        <v>110</v>
      </c>
      <c r="C8" s="44">
        <v>44.8</v>
      </c>
      <c r="D8" s="44">
        <v>30.7</v>
      </c>
      <c r="E8" s="30"/>
      <c r="F8" s="44" t="s">
        <v>110</v>
      </c>
      <c r="G8" s="44">
        <f>C8-C10</f>
        <v>-59</v>
      </c>
      <c r="H8" s="44">
        <f>D8-D10</f>
        <v>-43</v>
      </c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spans="1:26" ht="15.75" customHeight="1" x14ac:dyDescent="0.2">
      <c r="A9" s="30"/>
      <c r="B9" s="44" t="s">
        <v>111</v>
      </c>
      <c r="C9" s="44">
        <v>79.2</v>
      </c>
      <c r="D9" s="44">
        <v>63</v>
      </c>
      <c r="E9" s="30"/>
      <c r="F9" s="44" t="s">
        <v>111</v>
      </c>
      <c r="G9" s="44">
        <f>C9-C10</f>
        <v>-24.599999999999994</v>
      </c>
      <c r="H9" s="44">
        <f>D9-D10</f>
        <v>-10.700000000000003</v>
      </c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spans="1:26" ht="15.75" customHeight="1" x14ac:dyDescent="0.2">
      <c r="A10" s="30"/>
      <c r="B10" s="44" t="s">
        <v>112</v>
      </c>
      <c r="C10" s="44">
        <v>103.8</v>
      </c>
      <c r="D10" s="44">
        <v>73.7</v>
      </c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 ht="15.75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spans="1:26" ht="15.75" customHeight="1" x14ac:dyDescent="0.2">
      <c r="A12" s="30"/>
      <c r="B12" s="95" t="s">
        <v>113</v>
      </c>
      <c r="C12" s="96"/>
      <c r="D12" s="96"/>
      <c r="E12" s="96"/>
      <c r="F12" s="94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spans="1:26" ht="15.75" customHeight="1" x14ac:dyDescent="0.2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spans="1:26" ht="15.75" customHeight="1" x14ac:dyDescent="0.2">
      <c r="A14" s="30"/>
      <c r="B14" s="35"/>
      <c r="C14" s="93" t="s">
        <v>114</v>
      </c>
      <c r="D14" s="94"/>
      <c r="E14" s="44" t="s">
        <v>103</v>
      </c>
      <c r="F14" s="35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spans="1:26" ht="15.75" customHeight="1" x14ac:dyDescent="0.2">
      <c r="A15" s="30"/>
      <c r="B15" s="44" t="s">
        <v>104</v>
      </c>
      <c r="C15" s="44" t="s">
        <v>105</v>
      </c>
      <c r="D15" s="44" t="s">
        <v>106</v>
      </c>
      <c r="E15" s="44" t="s">
        <v>105</v>
      </c>
      <c r="F15" s="44" t="s">
        <v>106</v>
      </c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spans="1:26" ht="15.75" customHeight="1" x14ac:dyDescent="0.2">
      <c r="A16" s="30"/>
      <c r="B16" s="44" t="s">
        <v>107</v>
      </c>
      <c r="C16" s="45">
        <v>0.1</v>
      </c>
      <c r="D16" s="45">
        <v>0.1</v>
      </c>
      <c r="E16" s="35">
        <f t="shared" ref="E16:F20" si="0">C16*G5</f>
        <v>-9.2200000000000006</v>
      </c>
      <c r="F16" s="35">
        <f t="shared" si="0"/>
        <v>-6.58</v>
      </c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spans="1:26" ht="15.75" customHeight="1" x14ac:dyDescent="0.2">
      <c r="A17" s="30"/>
      <c r="B17" s="44" t="s">
        <v>108</v>
      </c>
      <c r="C17" s="46">
        <v>0.2</v>
      </c>
      <c r="D17" s="46">
        <v>0.2</v>
      </c>
      <c r="E17" s="35">
        <f t="shared" si="0"/>
        <v>-17</v>
      </c>
      <c r="F17" s="35">
        <f t="shared" si="0"/>
        <v>-12.160000000000002</v>
      </c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spans="1:26" ht="15.75" customHeight="1" x14ac:dyDescent="0.2">
      <c r="A18" s="30"/>
      <c r="B18" s="44" t="s">
        <v>109</v>
      </c>
      <c r="C18" s="47">
        <v>0.3</v>
      </c>
      <c r="D18" s="47">
        <v>0.3</v>
      </c>
      <c r="E18" s="35">
        <f t="shared" si="0"/>
        <v>-22.38</v>
      </c>
      <c r="F18" s="35">
        <f t="shared" si="0"/>
        <v>-16.11</v>
      </c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spans="1:26" ht="15.75" customHeight="1" x14ac:dyDescent="0.2">
      <c r="A19" s="30"/>
      <c r="B19" s="44" t="s">
        <v>110</v>
      </c>
      <c r="C19" s="48">
        <v>0.3</v>
      </c>
      <c r="D19" s="48">
        <v>0.3</v>
      </c>
      <c r="E19" s="35">
        <f t="shared" si="0"/>
        <v>-17.7</v>
      </c>
      <c r="F19" s="35">
        <f t="shared" si="0"/>
        <v>-12.9</v>
      </c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spans="1:26" ht="15.75" customHeight="1" x14ac:dyDescent="0.2">
      <c r="A20" s="30"/>
      <c r="B20" s="44" t="s">
        <v>111</v>
      </c>
      <c r="C20" s="49">
        <v>0.1</v>
      </c>
      <c r="D20" s="49">
        <v>0.1</v>
      </c>
      <c r="E20" s="35">
        <f t="shared" si="0"/>
        <v>-2.4599999999999995</v>
      </c>
      <c r="F20" s="35">
        <f t="shared" si="0"/>
        <v>-1.0700000000000003</v>
      </c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 spans="1:26" ht="15.75" customHeight="1" x14ac:dyDescent="0.2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 spans="1:26" ht="15.75" customHeight="1" x14ac:dyDescent="0.2">
      <c r="A22" s="30"/>
      <c r="B22" s="30"/>
      <c r="C22" s="30"/>
      <c r="D22" s="43" t="s">
        <v>115</v>
      </c>
      <c r="E22" s="35">
        <f>SUM(E16:E20)</f>
        <v>-68.759999999999991</v>
      </c>
      <c r="F22" s="35">
        <f>SUM(F16:F20)</f>
        <v>-48.82</v>
      </c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 spans="1:26" ht="15.75" customHeight="1" x14ac:dyDescent="0.2">
      <c r="A23" s="30"/>
      <c r="B23" s="30"/>
      <c r="C23" s="30"/>
      <c r="D23" s="32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spans="1:26" ht="12.75" x14ac:dyDescent="0.2">
      <c r="A24" s="30"/>
      <c r="B24" s="30"/>
      <c r="C24" s="30"/>
      <c r="D24" s="43" t="s">
        <v>116</v>
      </c>
      <c r="E24" s="50">
        <v>250</v>
      </c>
      <c r="F24" s="50">
        <v>100</v>
      </c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spans="1:26" ht="12.75" x14ac:dyDescent="0.2">
      <c r="A25" s="30"/>
      <c r="B25" s="30"/>
      <c r="C25" s="30"/>
      <c r="D25" s="32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 spans="1:26" ht="12.75" x14ac:dyDescent="0.2">
      <c r="A26" s="30"/>
      <c r="B26" s="30"/>
      <c r="C26" s="30"/>
      <c r="D26" s="43" t="s">
        <v>117</v>
      </c>
      <c r="E26" s="51">
        <f>E24*E22/1000</f>
        <v>-17.189999999999998</v>
      </c>
      <c r="F26" s="35">
        <f>F24*F22/1000</f>
        <v>-4.8819999999999997</v>
      </c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 spans="1:26" ht="12.75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 spans="1:26" ht="12.75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 spans="1:26" ht="12.75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  <row r="30" spans="1:26" ht="12.75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 spans="1:26" ht="12.75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 spans="1:26" ht="12.75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spans="1:26" ht="12.75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  <row r="34" spans="1:26" ht="12.75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 spans="1:26" ht="12.7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 spans="1:26" ht="12.75" x14ac:dyDescent="0.2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</row>
    <row r="37" spans="1:26" ht="12.75" x14ac:dyDescent="0.2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</row>
    <row r="38" spans="1:26" ht="12.75" x14ac:dyDescent="0.2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</row>
    <row r="39" spans="1:26" ht="12.75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0" spans="1:26" ht="12.75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</row>
    <row r="41" spans="1:26" ht="12.75" x14ac:dyDescent="0.2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</row>
    <row r="42" spans="1:26" ht="12.75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</row>
    <row r="43" spans="1:26" ht="12.75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</row>
    <row r="44" spans="1:26" ht="12.75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</row>
    <row r="45" spans="1:26" ht="12.75" x14ac:dyDescent="0.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</row>
    <row r="46" spans="1:26" ht="12.75" x14ac:dyDescent="0.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</row>
    <row r="47" spans="1:26" ht="12.75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</row>
    <row r="48" spans="1:26" ht="12.75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</row>
    <row r="49" spans="1:26" ht="12.75" x14ac:dyDescent="0.2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</row>
    <row r="50" spans="1:26" ht="12.75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</row>
    <row r="51" spans="1:26" ht="12.7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</row>
    <row r="52" spans="1:26" ht="12.75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</row>
    <row r="53" spans="1:26" ht="12.75" x14ac:dyDescent="0.2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</row>
    <row r="54" spans="1:26" ht="12.75" x14ac:dyDescent="0.2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</row>
    <row r="55" spans="1:26" ht="12.75" x14ac:dyDescent="0.2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</row>
    <row r="56" spans="1:26" ht="12.75" x14ac:dyDescent="0.2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</row>
    <row r="57" spans="1:26" ht="12.75" x14ac:dyDescent="0.2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 spans="1:26" ht="12.75" x14ac:dyDescent="0.2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 spans="1:26" ht="12.75" x14ac:dyDescent="0.2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</row>
    <row r="60" spans="1:26" ht="12.75" x14ac:dyDescent="0.2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</row>
    <row r="61" spans="1:26" ht="12.75" x14ac:dyDescent="0.2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</row>
    <row r="62" spans="1:26" ht="12.75" x14ac:dyDescent="0.2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</row>
    <row r="63" spans="1:26" ht="12.75" x14ac:dyDescent="0.2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</row>
    <row r="64" spans="1:26" ht="12.75" x14ac:dyDescent="0.2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</row>
    <row r="65" spans="1:26" ht="12.75" x14ac:dyDescent="0.2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</row>
    <row r="66" spans="1:26" ht="12.75" x14ac:dyDescent="0.2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</row>
    <row r="67" spans="1:26" ht="12.75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</row>
    <row r="68" spans="1:26" ht="12.75" x14ac:dyDescent="0.2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</row>
    <row r="69" spans="1:26" ht="12.75" x14ac:dyDescent="0.2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</row>
    <row r="70" spans="1:26" ht="12.75" x14ac:dyDescent="0.2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</row>
    <row r="71" spans="1:26" ht="12.75" x14ac:dyDescent="0.2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</row>
    <row r="72" spans="1:26" ht="12.75" x14ac:dyDescent="0.2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</row>
    <row r="73" spans="1:26" ht="12.75" x14ac:dyDescent="0.2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</row>
    <row r="74" spans="1:26" ht="12.75" x14ac:dyDescent="0.2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</row>
    <row r="75" spans="1:26" ht="12.75" x14ac:dyDescent="0.2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</row>
    <row r="76" spans="1:26" ht="12.75" x14ac:dyDescent="0.2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</row>
    <row r="77" spans="1:26" ht="12.75" x14ac:dyDescent="0.2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</row>
    <row r="78" spans="1:26" ht="12.75" x14ac:dyDescent="0.2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</row>
    <row r="79" spans="1:26" ht="12.75" x14ac:dyDescent="0.2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</row>
    <row r="80" spans="1:26" ht="12.75" x14ac:dyDescent="0.2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</row>
    <row r="81" spans="1:26" ht="12.75" x14ac:dyDescent="0.2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</row>
    <row r="82" spans="1:26" ht="12.75" x14ac:dyDescent="0.2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</row>
    <row r="83" spans="1:26" ht="12.75" x14ac:dyDescent="0.2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</row>
    <row r="84" spans="1:26" ht="12.75" x14ac:dyDescent="0.2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</row>
    <row r="85" spans="1:26" ht="12.75" x14ac:dyDescent="0.2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</row>
    <row r="86" spans="1:26" ht="12.75" x14ac:dyDescent="0.2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</row>
    <row r="87" spans="1:26" ht="12.75" x14ac:dyDescent="0.2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</row>
    <row r="88" spans="1:26" ht="12.75" x14ac:dyDescent="0.2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</row>
    <row r="89" spans="1:26" ht="12.75" x14ac:dyDescent="0.2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</row>
    <row r="90" spans="1:26" ht="12.75" x14ac:dyDescent="0.2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</row>
    <row r="91" spans="1:26" ht="12.75" x14ac:dyDescent="0.2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</row>
    <row r="92" spans="1:26" ht="12.75" x14ac:dyDescent="0.2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</row>
    <row r="93" spans="1:26" ht="12.75" x14ac:dyDescent="0.2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</row>
    <row r="94" spans="1:26" ht="12.75" x14ac:dyDescent="0.2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</row>
    <row r="95" spans="1:26" ht="12.75" x14ac:dyDescent="0.2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</row>
    <row r="96" spans="1:26" ht="12.75" x14ac:dyDescent="0.2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</row>
    <row r="97" spans="1:26" ht="12.75" x14ac:dyDescent="0.2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</row>
    <row r="98" spans="1:26" ht="12.75" x14ac:dyDescent="0.2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</row>
    <row r="99" spans="1:26" ht="12.75" x14ac:dyDescent="0.2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</row>
    <row r="100" spans="1:26" ht="12.75" x14ac:dyDescent="0.2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</row>
    <row r="101" spans="1:26" ht="12.75" x14ac:dyDescent="0.2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</row>
    <row r="102" spans="1:26" ht="12.75" x14ac:dyDescent="0.2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</row>
    <row r="103" spans="1:26" ht="12.75" x14ac:dyDescent="0.2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</row>
    <row r="104" spans="1:26" ht="12.75" x14ac:dyDescent="0.2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</row>
    <row r="105" spans="1:26" ht="12.75" x14ac:dyDescent="0.2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</row>
    <row r="106" spans="1:26" ht="12.75" x14ac:dyDescent="0.2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</row>
    <row r="107" spans="1:26" ht="12.75" x14ac:dyDescent="0.2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</row>
    <row r="108" spans="1:26" ht="12.75" x14ac:dyDescent="0.2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</row>
    <row r="109" spans="1:26" ht="12.75" x14ac:dyDescent="0.2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</row>
    <row r="110" spans="1:26" ht="12.75" x14ac:dyDescent="0.2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</row>
    <row r="111" spans="1:26" ht="12.75" x14ac:dyDescent="0.2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</row>
    <row r="112" spans="1:26" ht="12.75" x14ac:dyDescent="0.2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</row>
    <row r="113" spans="1:26" ht="12.75" x14ac:dyDescent="0.2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</row>
    <row r="114" spans="1:26" ht="12.75" x14ac:dyDescent="0.2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</row>
    <row r="115" spans="1:26" ht="12.75" x14ac:dyDescent="0.2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</row>
    <row r="116" spans="1:26" ht="12.75" x14ac:dyDescent="0.2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</row>
    <row r="117" spans="1:26" ht="12.75" x14ac:dyDescent="0.2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</row>
    <row r="118" spans="1:26" ht="12.75" x14ac:dyDescent="0.2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</row>
    <row r="119" spans="1:26" ht="12.75" x14ac:dyDescent="0.2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</row>
    <row r="120" spans="1:26" ht="12.75" x14ac:dyDescent="0.2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</row>
    <row r="121" spans="1:26" ht="12.75" x14ac:dyDescent="0.2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</row>
    <row r="122" spans="1:26" ht="12.75" x14ac:dyDescent="0.2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</row>
    <row r="123" spans="1:26" ht="12.75" x14ac:dyDescent="0.2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</row>
    <row r="124" spans="1:26" ht="12.75" x14ac:dyDescent="0.2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</row>
    <row r="125" spans="1:26" ht="12.75" x14ac:dyDescent="0.2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</row>
    <row r="126" spans="1:26" ht="12.75" x14ac:dyDescent="0.2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</row>
    <row r="127" spans="1:26" ht="12.75" x14ac:dyDescent="0.2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</row>
    <row r="128" spans="1:26" ht="12.75" x14ac:dyDescent="0.2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</row>
    <row r="129" spans="1:26" ht="12.75" x14ac:dyDescent="0.2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</row>
    <row r="130" spans="1:26" ht="12.75" x14ac:dyDescent="0.2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</row>
    <row r="131" spans="1:26" ht="12.75" x14ac:dyDescent="0.2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</row>
    <row r="132" spans="1:26" ht="12.75" x14ac:dyDescent="0.2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</row>
    <row r="133" spans="1:26" ht="12.75" x14ac:dyDescent="0.2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</row>
    <row r="134" spans="1:26" ht="12.75" x14ac:dyDescent="0.2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</row>
    <row r="135" spans="1:26" ht="12.75" x14ac:dyDescent="0.2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</row>
    <row r="136" spans="1:26" ht="12.75" x14ac:dyDescent="0.2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</row>
    <row r="137" spans="1:26" ht="12.75" x14ac:dyDescent="0.2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</row>
    <row r="138" spans="1:26" ht="12.75" x14ac:dyDescent="0.2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</row>
    <row r="139" spans="1:26" ht="12.75" x14ac:dyDescent="0.2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</row>
    <row r="140" spans="1:26" ht="12.75" x14ac:dyDescent="0.2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</row>
    <row r="141" spans="1:26" ht="12.75" x14ac:dyDescent="0.2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</row>
    <row r="142" spans="1:26" ht="12.75" x14ac:dyDescent="0.2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</row>
    <row r="143" spans="1:26" ht="12.75" x14ac:dyDescent="0.2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</row>
    <row r="144" spans="1:26" ht="12.75" x14ac:dyDescent="0.2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</row>
    <row r="145" spans="1:26" ht="12.75" x14ac:dyDescent="0.2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</row>
    <row r="146" spans="1:26" ht="12.75" x14ac:dyDescent="0.2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</row>
    <row r="147" spans="1:26" ht="12.75" x14ac:dyDescent="0.2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</row>
    <row r="148" spans="1:26" ht="12.75" x14ac:dyDescent="0.2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</row>
    <row r="149" spans="1:26" ht="12.75" x14ac:dyDescent="0.2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</row>
    <row r="150" spans="1:26" ht="12.75" x14ac:dyDescent="0.2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</row>
    <row r="151" spans="1:26" ht="12.75" x14ac:dyDescent="0.2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</row>
    <row r="152" spans="1:26" ht="12.75" x14ac:dyDescent="0.2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</row>
    <row r="153" spans="1:26" ht="12.75" x14ac:dyDescent="0.2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</row>
    <row r="154" spans="1:26" ht="12.75" x14ac:dyDescent="0.2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</row>
    <row r="155" spans="1:26" ht="12.75" x14ac:dyDescent="0.2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</row>
    <row r="156" spans="1:26" ht="12.75" x14ac:dyDescent="0.2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</row>
    <row r="157" spans="1:26" ht="12.75" x14ac:dyDescent="0.2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</row>
    <row r="158" spans="1:26" ht="12.75" x14ac:dyDescent="0.2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</row>
    <row r="159" spans="1:26" ht="12.75" x14ac:dyDescent="0.2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</row>
    <row r="160" spans="1:26" ht="12.75" x14ac:dyDescent="0.2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</row>
    <row r="161" spans="1:26" ht="12.75" x14ac:dyDescent="0.2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</row>
    <row r="162" spans="1:26" ht="12.75" x14ac:dyDescent="0.2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</row>
    <row r="163" spans="1:26" ht="12.75" x14ac:dyDescent="0.2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</row>
    <row r="164" spans="1:26" ht="12.75" x14ac:dyDescent="0.2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</row>
    <row r="165" spans="1:26" ht="12.75" x14ac:dyDescent="0.2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</row>
    <row r="166" spans="1:26" ht="12.75" x14ac:dyDescent="0.2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</row>
    <row r="167" spans="1:26" ht="12.75" x14ac:dyDescent="0.2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</row>
    <row r="168" spans="1:26" ht="12.75" x14ac:dyDescent="0.2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  <row r="169" spans="1:26" ht="12.75" x14ac:dyDescent="0.2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</row>
    <row r="170" spans="1:26" ht="12.75" x14ac:dyDescent="0.2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</row>
    <row r="171" spans="1:26" ht="12.75" x14ac:dyDescent="0.2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</row>
    <row r="172" spans="1:26" ht="12.75" x14ac:dyDescent="0.2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</row>
    <row r="173" spans="1:26" ht="12.75" x14ac:dyDescent="0.2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</row>
    <row r="174" spans="1:26" ht="12.75" x14ac:dyDescent="0.2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</row>
    <row r="175" spans="1:26" ht="12.75" x14ac:dyDescent="0.2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</row>
    <row r="176" spans="1:26" ht="12.75" x14ac:dyDescent="0.2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</row>
    <row r="177" spans="1:26" ht="12.75" x14ac:dyDescent="0.2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</row>
    <row r="178" spans="1:26" ht="12.75" x14ac:dyDescent="0.2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</row>
    <row r="179" spans="1:26" ht="12.75" x14ac:dyDescent="0.2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</row>
    <row r="180" spans="1:26" ht="12.75" x14ac:dyDescent="0.2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</row>
    <row r="181" spans="1:26" ht="12.75" x14ac:dyDescent="0.2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</row>
    <row r="182" spans="1:26" ht="12.75" x14ac:dyDescent="0.2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</row>
    <row r="183" spans="1:26" ht="12.75" x14ac:dyDescent="0.2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</row>
    <row r="184" spans="1:26" ht="12.75" x14ac:dyDescent="0.2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</row>
    <row r="185" spans="1:26" ht="12.75" x14ac:dyDescent="0.2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</row>
    <row r="186" spans="1:26" ht="12.75" x14ac:dyDescent="0.2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</row>
    <row r="187" spans="1:26" ht="12.75" x14ac:dyDescent="0.2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</row>
    <row r="188" spans="1:26" ht="12.75" x14ac:dyDescent="0.2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</row>
    <row r="189" spans="1:26" ht="12.75" x14ac:dyDescent="0.2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</row>
    <row r="190" spans="1:26" ht="12.75" x14ac:dyDescent="0.2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</row>
    <row r="191" spans="1:26" ht="12.75" x14ac:dyDescent="0.2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</row>
    <row r="192" spans="1:26" ht="12.75" x14ac:dyDescent="0.2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</row>
    <row r="193" spans="1:26" ht="12.75" x14ac:dyDescent="0.2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</row>
    <row r="194" spans="1:26" ht="12.75" x14ac:dyDescent="0.2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</row>
    <row r="195" spans="1:26" ht="12.75" x14ac:dyDescent="0.2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</row>
    <row r="196" spans="1:26" ht="12.75" x14ac:dyDescent="0.2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</row>
    <row r="197" spans="1:26" ht="12.75" x14ac:dyDescent="0.2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</row>
    <row r="198" spans="1:26" ht="12.75" x14ac:dyDescent="0.2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</row>
    <row r="199" spans="1:26" ht="12.75" x14ac:dyDescent="0.2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</row>
    <row r="200" spans="1:26" ht="12.75" x14ac:dyDescent="0.2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</row>
    <row r="201" spans="1:26" ht="12.75" x14ac:dyDescent="0.2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</row>
    <row r="202" spans="1:26" ht="12.75" x14ac:dyDescent="0.2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</row>
    <row r="203" spans="1:26" ht="12.75" x14ac:dyDescent="0.2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</row>
    <row r="204" spans="1:26" ht="12.75" x14ac:dyDescent="0.2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</row>
    <row r="205" spans="1:26" ht="12.75" x14ac:dyDescent="0.2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</row>
    <row r="206" spans="1:26" ht="12.75" x14ac:dyDescent="0.2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</row>
    <row r="207" spans="1:26" ht="12.75" x14ac:dyDescent="0.2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</row>
    <row r="208" spans="1:26" ht="12.75" x14ac:dyDescent="0.2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</row>
    <row r="209" spans="1:26" ht="12.75" x14ac:dyDescent="0.2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</row>
    <row r="210" spans="1:26" ht="12.75" x14ac:dyDescent="0.2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</row>
    <row r="211" spans="1:26" ht="12.75" x14ac:dyDescent="0.2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</row>
    <row r="212" spans="1:26" ht="12.75" x14ac:dyDescent="0.2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</row>
    <row r="213" spans="1:26" ht="12.75" x14ac:dyDescent="0.2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</row>
    <row r="214" spans="1:26" ht="12.75" x14ac:dyDescent="0.2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</row>
    <row r="215" spans="1:26" ht="12.75" x14ac:dyDescent="0.2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</row>
    <row r="216" spans="1:26" ht="12.75" x14ac:dyDescent="0.2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</row>
    <row r="217" spans="1:26" ht="12.75" x14ac:dyDescent="0.2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</row>
    <row r="218" spans="1:26" ht="12.75" x14ac:dyDescent="0.2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</row>
    <row r="219" spans="1:26" ht="12.75" x14ac:dyDescent="0.2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</row>
    <row r="220" spans="1:26" ht="12.75" x14ac:dyDescent="0.2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</row>
    <row r="221" spans="1:26" ht="12.75" x14ac:dyDescent="0.2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</row>
    <row r="222" spans="1:26" ht="12.75" x14ac:dyDescent="0.2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</row>
    <row r="223" spans="1:26" ht="12.75" x14ac:dyDescent="0.2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</row>
    <row r="224" spans="1:26" ht="12.75" x14ac:dyDescent="0.2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</row>
    <row r="225" spans="1:26" ht="12.75" x14ac:dyDescent="0.2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</row>
    <row r="226" spans="1:26" ht="12.75" x14ac:dyDescent="0.2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</row>
    <row r="227" spans="1:26" ht="12.75" x14ac:dyDescent="0.2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</row>
    <row r="228" spans="1:26" ht="12.75" x14ac:dyDescent="0.2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</row>
    <row r="229" spans="1:26" ht="12.75" x14ac:dyDescent="0.2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</row>
    <row r="230" spans="1:26" ht="12.75" x14ac:dyDescent="0.2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</row>
    <row r="231" spans="1:26" ht="12.75" x14ac:dyDescent="0.2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</row>
    <row r="232" spans="1:26" ht="12.75" x14ac:dyDescent="0.2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</row>
    <row r="233" spans="1:26" ht="12.75" x14ac:dyDescent="0.2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</row>
    <row r="234" spans="1:26" ht="12.75" x14ac:dyDescent="0.2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</row>
    <row r="235" spans="1:26" ht="12.75" x14ac:dyDescent="0.2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</row>
    <row r="236" spans="1:26" ht="12.75" x14ac:dyDescent="0.2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</row>
    <row r="237" spans="1:26" ht="12.75" x14ac:dyDescent="0.2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</row>
    <row r="238" spans="1:26" ht="12.75" x14ac:dyDescent="0.2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</row>
    <row r="239" spans="1:26" ht="12.75" x14ac:dyDescent="0.2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</row>
    <row r="240" spans="1:26" ht="12.75" x14ac:dyDescent="0.2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</row>
    <row r="241" spans="1:26" ht="12.75" x14ac:dyDescent="0.2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</row>
    <row r="242" spans="1:26" ht="12.75" x14ac:dyDescent="0.2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</row>
    <row r="243" spans="1:26" ht="12.75" x14ac:dyDescent="0.2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</row>
    <row r="244" spans="1:26" ht="12.75" x14ac:dyDescent="0.2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</row>
    <row r="245" spans="1:26" ht="12.75" x14ac:dyDescent="0.2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</row>
    <row r="246" spans="1:26" ht="12.75" x14ac:dyDescent="0.2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</row>
    <row r="247" spans="1:26" ht="12.75" x14ac:dyDescent="0.2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</row>
    <row r="248" spans="1:26" ht="12.75" x14ac:dyDescent="0.2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</row>
    <row r="249" spans="1:26" ht="12.75" x14ac:dyDescent="0.2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ht="12.75" x14ac:dyDescent="0.2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ht="12.75" x14ac:dyDescent="0.2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ht="12.75" x14ac:dyDescent="0.2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2.75" x14ac:dyDescent="0.2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</row>
    <row r="254" spans="1:26" ht="12.75" x14ac:dyDescent="0.2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</row>
    <row r="255" spans="1:26" ht="12.75" x14ac:dyDescent="0.2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</row>
    <row r="256" spans="1:26" ht="12.75" x14ac:dyDescent="0.2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</row>
    <row r="257" spans="1:26" ht="12.75" x14ac:dyDescent="0.2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</row>
    <row r="258" spans="1:26" ht="12.75" x14ac:dyDescent="0.2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</row>
    <row r="259" spans="1:26" ht="12.75" x14ac:dyDescent="0.2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</row>
    <row r="260" spans="1:26" ht="12.75" x14ac:dyDescent="0.2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</row>
    <row r="261" spans="1:26" ht="12.75" x14ac:dyDescent="0.2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</row>
    <row r="262" spans="1:26" ht="12.75" x14ac:dyDescent="0.2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</row>
    <row r="263" spans="1:26" ht="12.75" x14ac:dyDescent="0.2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</row>
    <row r="264" spans="1:26" ht="12.75" x14ac:dyDescent="0.2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</row>
    <row r="265" spans="1:26" ht="12.75" x14ac:dyDescent="0.2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</row>
    <row r="266" spans="1:26" ht="12.75" x14ac:dyDescent="0.2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</row>
    <row r="267" spans="1:26" ht="12.75" x14ac:dyDescent="0.2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</row>
    <row r="268" spans="1:26" ht="12.75" x14ac:dyDescent="0.2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</row>
    <row r="269" spans="1:26" ht="12.75" x14ac:dyDescent="0.2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</row>
    <row r="270" spans="1:26" ht="12.75" x14ac:dyDescent="0.2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</row>
    <row r="271" spans="1:26" ht="12.75" x14ac:dyDescent="0.2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</row>
    <row r="272" spans="1:26" ht="12.75" x14ac:dyDescent="0.2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</row>
    <row r="273" spans="1:26" ht="12.75" x14ac:dyDescent="0.2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</row>
    <row r="274" spans="1:26" ht="12.75" x14ac:dyDescent="0.2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</row>
    <row r="275" spans="1:26" ht="12.75" x14ac:dyDescent="0.2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</row>
    <row r="276" spans="1:26" ht="12.75" x14ac:dyDescent="0.2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</row>
    <row r="277" spans="1:26" ht="12.75" x14ac:dyDescent="0.2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</row>
    <row r="278" spans="1:26" ht="12.75" x14ac:dyDescent="0.2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</row>
    <row r="279" spans="1:26" ht="12.75" x14ac:dyDescent="0.2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</row>
    <row r="280" spans="1:26" ht="12.75" x14ac:dyDescent="0.2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</row>
    <row r="281" spans="1:26" ht="12.75" x14ac:dyDescent="0.2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</row>
    <row r="282" spans="1:26" ht="12.75" x14ac:dyDescent="0.2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</row>
    <row r="283" spans="1:26" ht="12.75" x14ac:dyDescent="0.2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</row>
    <row r="284" spans="1:26" ht="12.75" x14ac:dyDescent="0.2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</row>
    <row r="285" spans="1:26" ht="12.75" x14ac:dyDescent="0.2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</row>
    <row r="286" spans="1:26" ht="12.75" x14ac:dyDescent="0.2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</row>
    <row r="287" spans="1:26" ht="12.75" x14ac:dyDescent="0.2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</row>
    <row r="288" spans="1:26" ht="12.75" x14ac:dyDescent="0.2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</row>
    <row r="289" spans="1:26" ht="12.75" x14ac:dyDescent="0.2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</row>
    <row r="290" spans="1:26" ht="12.75" x14ac:dyDescent="0.2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</row>
    <row r="291" spans="1:26" ht="12.75" x14ac:dyDescent="0.2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</row>
    <row r="292" spans="1:26" ht="12.75" x14ac:dyDescent="0.2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</row>
    <row r="293" spans="1:26" ht="12.75" x14ac:dyDescent="0.2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</row>
    <row r="294" spans="1:26" ht="12.75" x14ac:dyDescent="0.2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</row>
    <row r="295" spans="1:26" ht="12.75" x14ac:dyDescent="0.2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</row>
    <row r="296" spans="1:26" ht="12.75" x14ac:dyDescent="0.2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</row>
    <row r="297" spans="1:26" ht="12.75" x14ac:dyDescent="0.2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</row>
    <row r="298" spans="1:26" ht="12.75" x14ac:dyDescent="0.2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</row>
    <row r="299" spans="1:26" ht="12.75" x14ac:dyDescent="0.2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</row>
    <row r="300" spans="1:26" ht="12.75" x14ac:dyDescent="0.2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</row>
    <row r="301" spans="1:26" ht="12.75" x14ac:dyDescent="0.2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</row>
    <row r="302" spans="1:26" ht="12.75" x14ac:dyDescent="0.2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</row>
    <row r="303" spans="1:26" ht="12.75" x14ac:dyDescent="0.2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</row>
    <row r="304" spans="1:26" ht="12.75" x14ac:dyDescent="0.2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</row>
    <row r="305" spans="1:26" ht="12.75" x14ac:dyDescent="0.2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</row>
    <row r="306" spans="1:26" ht="12.75" x14ac:dyDescent="0.2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</row>
    <row r="307" spans="1:26" ht="12.75" x14ac:dyDescent="0.2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</row>
    <row r="308" spans="1:26" ht="12.75" x14ac:dyDescent="0.2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</row>
    <row r="309" spans="1:26" ht="12.75" x14ac:dyDescent="0.2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</row>
    <row r="310" spans="1:26" ht="12.75" x14ac:dyDescent="0.2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</row>
    <row r="311" spans="1:26" ht="12.75" x14ac:dyDescent="0.2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</row>
    <row r="312" spans="1:26" ht="12.75" x14ac:dyDescent="0.2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</row>
    <row r="313" spans="1:26" ht="12.75" x14ac:dyDescent="0.2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</row>
    <row r="314" spans="1:26" ht="12.75" x14ac:dyDescent="0.2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</row>
    <row r="315" spans="1:26" ht="12.75" x14ac:dyDescent="0.2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</row>
    <row r="316" spans="1:26" ht="12.75" x14ac:dyDescent="0.2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</row>
    <row r="317" spans="1:26" ht="12.75" x14ac:dyDescent="0.2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</row>
    <row r="318" spans="1:26" ht="12.75" x14ac:dyDescent="0.2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</row>
    <row r="319" spans="1:26" ht="12.75" x14ac:dyDescent="0.2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</row>
    <row r="320" spans="1:26" ht="12.75" x14ac:dyDescent="0.2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</row>
    <row r="321" spans="1:26" ht="12.75" x14ac:dyDescent="0.2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</row>
    <row r="322" spans="1:26" ht="12.75" x14ac:dyDescent="0.2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</row>
    <row r="323" spans="1:26" ht="12.75" x14ac:dyDescent="0.2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</row>
    <row r="324" spans="1:26" ht="12.75" x14ac:dyDescent="0.2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</row>
    <row r="325" spans="1:26" ht="12.75" x14ac:dyDescent="0.2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</row>
    <row r="326" spans="1:26" ht="12.75" x14ac:dyDescent="0.2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</row>
    <row r="327" spans="1:26" ht="12.75" x14ac:dyDescent="0.2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</row>
    <row r="328" spans="1:26" ht="12.75" x14ac:dyDescent="0.2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</row>
    <row r="329" spans="1:26" ht="12.75" x14ac:dyDescent="0.2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</row>
    <row r="330" spans="1:26" ht="12.75" x14ac:dyDescent="0.2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</row>
    <row r="331" spans="1:26" ht="12.75" x14ac:dyDescent="0.2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</row>
    <row r="332" spans="1:26" ht="12.75" x14ac:dyDescent="0.2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</row>
    <row r="333" spans="1:26" ht="12.75" x14ac:dyDescent="0.2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</row>
    <row r="334" spans="1:26" ht="12.75" x14ac:dyDescent="0.2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</row>
    <row r="335" spans="1:26" ht="12.75" x14ac:dyDescent="0.2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</row>
    <row r="336" spans="1:26" ht="12.75" x14ac:dyDescent="0.2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</row>
    <row r="337" spans="1:26" ht="12.75" x14ac:dyDescent="0.2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</row>
    <row r="338" spans="1:26" ht="12.75" x14ac:dyDescent="0.2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</row>
    <row r="339" spans="1:26" ht="12.75" x14ac:dyDescent="0.2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</row>
    <row r="340" spans="1:26" ht="12.75" x14ac:dyDescent="0.2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</row>
    <row r="341" spans="1:26" ht="12.75" x14ac:dyDescent="0.2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</row>
    <row r="342" spans="1:26" ht="12.75" x14ac:dyDescent="0.2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</row>
    <row r="343" spans="1:26" ht="12.75" x14ac:dyDescent="0.2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</row>
    <row r="344" spans="1:26" ht="12.75" x14ac:dyDescent="0.2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</row>
    <row r="345" spans="1:26" ht="12.75" x14ac:dyDescent="0.2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</row>
    <row r="346" spans="1:26" ht="12.75" x14ac:dyDescent="0.2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</row>
    <row r="347" spans="1:26" ht="12.75" x14ac:dyDescent="0.2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</row>
    <row r="348" spans="1:26" ht="12.75" x14ac:dyDescent="0.2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</row>
    <row r="349" spans="1:26" ht="12.75" x14ac:dyDescent="0.2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</row>
    <row r="350" spans="1:26" ht="12.75" x14ac:dyDescent="0.2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</row>
    <row r="351" spans="1:26" ht="12.75" x14ac:dyDescent="0.2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</row>
    <row r="352" spans="1:26" ht="12.75" x14ac:dyDescent="0.2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</row>
    <row r="353" spans="1:26" ht="12.75" x14ac:dyDescent="0.2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</row>
    <row r="354" spans="1:26" ht="12.75" x14ac:dyDescent="0.2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</row>
    <row r="355" spans="1:26" ht="12.75" x14ac:dyDescent="0.2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</row>
    <row r="356" spans="1:26" ht="12.75" x14ac:dyDescent="0.2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</row>
    <row r="357" spans="1:26" ht="12.75" x14ac:dyDescent="0.2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</row>
    <row r="358" spans="1:26" ht="12.75" x14ac:dyDescent="0.2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</row>
    <row r="359" spans="1:26" ht="12.75" x14ac:dyDescent="0.2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</row>
    <row r="360" spans="1:26" ht="12.75" x14ac:dyDescent="0.2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</row>
    <row r="361" spans="1:26" ht="12.75" x14ac:dyDescent="0.2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</row>
    <row r="362" spans="1:26" ht="12.75" x14ac:dyDescent="0.2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</row>
    <row r="363" spans="1:26" ht="12.75" x14ac:dyDescent="0.2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</row>
    <row r="364" spans="1:26" ht="12.75" x14ac:dyDescent="0.2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</row>
    <row r="365" spans="1:26" ht="12.75" x14ac:dyDescent="0.2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</row>
    <row r="366" spans="1:26" ht="12.75" x14ac:dyDescent="0.2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</row>
    <row r="367" spans="1:26" ht="12.75" x14ac:dyDescent="0.2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</row>
    <row r="368" spans="1:26" ht="12.75" x14ac:dyDescent="0.2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</row>
    <row r="369" spans="1:26" ht="12.75" x14ac:dyDescent="0.2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</row>
    <row r="370" spans="1:26" ht="12.75" x14ac:dyDescent="0.2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</row>
    <row r="371" spans="1:26" ht="12.75" x14ac:dyDescent="0.2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</row>
    <row r="372" spans="1:26" ht="12.75" x14ac:dyDescent="0.2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</row>
    <row r="373" spans="1:26" ht="12.75" x14ac:dyDescent="0.2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</row>
    <row r="374" spans="1:26" ht="12.75" x14ac:dyDescent="0.2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</row>
    <row r="375" spans="1:26" ht="12.75" x14ac:dyDescent="0.2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</row>
    <row r="376" spans="1:26" ht="12.75" x14ac:dyDescent="0.2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</row>
    <row r="377" spans="1:26" ht="12.75" x14ac:dyDescent="0.2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</row>
    <row r="378" spans="1:26" ht="12.75" x14ac:dyDescent="0.2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</row>
    <row r="379" spans="1:26" ht="12.75" x14ac:dyDescent="0.2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</row>
    <row r="380" spans="1:26" ht="12.75" x14ac:dyDescent="0.2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</row>
    <row r="381" spans="1:26" ht="12.75" x14ac:dyDescent="0.2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</row>
    <row r="382" spans="1:26" ht="12.75" x14ac:dyDescent="0.2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</row>
    <row r="383" spans="1:26" ht="12.75" x14ac:dyDescent="0.2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</row>
    <row r="384" spans="1:26" ht="12.75" x14ac:dyDescent="0.2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</row>
    <row r="385" spans="1:26" ht="12.75" x14ac:dyDescent="0.2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</row>
    <row r="386" spans="1:26" ht="12.75" x14ac:dyDescent="0.2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</row>
    <row r="387" spans="1:26" ht="12.75" x14ac:dyDescent="0.2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</row>
    <row r="388" spans="1:26" ht="12.75" x14ac:dyDescent="0.2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</row>
    <row r="389" spans="1:26" ht="12.75" x14ac:dyDescent="0.2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</row>
    <row r="390" spans="1:26" ht="12.75" x14ac:dyDescent="0.2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</row>
    <row r="391" spans="1:26" ht="12.75" x14ac:dyDescent="0.2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</row>
    <row r="392" spans="1:26" ht="12.75" x14ac:dyDescent="0.2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</row>
    <row r="393" spans="1:26" ht="12.75" x14ac:dyDescent="0.2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</row>
    <row r="394" spans="1:26" ht="12.75" x14ac:dyDescent="0.2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</row>
    <row r="395" spans="1:26" ht="12.75" x14ac:dyDescent="0.2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</row>
    <row r="396" spans="1:26" ht="12.75" x14ac:dyDescent="0.2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</row>
    <row r="397" spans="1:26" ht="12.75" x14ac:dyDescent="0.2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</row>
    <row r="398" spans="1:26" ht="12.75" x14ac:dyDescent="0.2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</row>
    <row r="399" spans="1:26" ht="12.75" x14ac:dyDescent="0.2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</row>
    <row r="400" spans="1:26" ht="12.75" x14ac:dyDescent="0.2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</row>
    <row r="401" spans="1:26" ht="12.75" x14ac:dyDescent="0.2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</row>
    <row r="402" spans="1:26" ht="12.75" x14ac:dyDescent="0.2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</row>
    <row r="403" spans="1:26" ht="12.75" x14ac:dyDescent="0.2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</row>
    <row r="404" spans="1:26" ht="12.75" x14ac:dyDescent="0.2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</row>
    <row r="405" spans="1:26" ht="12.75" x14ac:dyDescent="0.2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</row>
    <row r="406" spans="1:26" ht="12.75" x14ac:dyDescent="0.2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</row>
    <row r="407" spans="1:26" ht="12.75" x14ac:dyDescent="0.2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</row>
    <row r="408" spans="1:26" ht="12.75" x14ac:dyDescent="0.2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</row>
    <row r="409" spans="1:26" ht="12.75" x14ac:dyDescent="0.2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</row>
    <row r="410" spans="1:26" ht="12.75" x14ac:dyDescent="0.2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</row>
    <row r="411" spans="1:26" ht="12.75" x14ac:dyDescent="0.2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</row>
    <row r="412" spans="1:26" ht="12.75" x14ac:dyDescent="0.2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</row>
    <row r="413" spans="1:26" ht="12.75" x14ac:dyDescent="0.2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</row>
    <row r="414" spans="1:26" ht="12.75" x14ac:dyDescent="0.2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</row>
    <row r="415" spans="1:26" ht="12.75" x14ac:dyDescent="0.2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</row>
    <row r="416" spans="1:26" ht="12.75" x14ac:dyDescent="0.2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</row>
    <row r="417" spans="1:26" ht="12.75" x14ac:dyDescent="0.2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</row>
    <row r="418" spans="1:26" ht="12.75" x14ac:dyDescent="0.2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</row>
    <row r="419" spans="1:26" ht="12.75" x14ac:dyDescent="0.2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</row>
    <row r="420" spans="1:26" ht="12.75" x14ac:dyDescent="0.2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</row>
    <row r="421" spans="1:26" ht="12.75" x14ac:dyDescent="0.2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</row>
    <row r="422" spans="1:26" ht="12.75" x14ac:dyDescent="0.2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</row>
    <row r="423" spans="1:26" ht="12.75" x14ac:dyDescent="0.2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</row>
    <row r="424" spans="1:26" ht="12.75" x14ac:dyDescent="0.2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</row>
    <row r="425" spans="1:26" ht="12.75" x14ac:dyDescent="0.2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</row>
    <row r="426" spans="1:26" ht="12.75" x14ac:dyDescent="0.2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</row>
    <row r="427" spans="1:26" ht="12.75" x14ac:dyDescent="0.2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</row>
    <row r="428" spans="1:26" ht="12.75" x14ac:dyDescent="0.2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</row>
    <row r="429" spans="1:26" ht="12.75" x14ac:dyDescent="0.2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</row>
    <row r="430" spans="1:26" ht="12.75" x14ac:dyDescent="0.2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</row>
    <row r="431" spans="1:26" ht="12.75" x14ac:dyDescent="0.2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</row>
    <row r="432" spans="1:26" ht="12.75" x14ac:dyDescent="0.2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</row>
    <row r="433" spans="1:26" ht="12.75" x14ac:dyDescent="0.2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</row>
    <row r="434" spans="1:26" ht="12.75" x14ac:dyDescent="0.2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</row>
    <row r="435" spans="1:26" ht="12.75" x14ac:dyDescent="0.2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</row>
    <row r="436" spans="1:26" ht="12.75" x14ac:dyDescent="0.2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</row>
    <row r="437" spans="1:26" ht="12.75" x14ac:dyDescent="0.2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</row>
    <row r="438" spans="1:26" ht="12.75" x14ac:dyDescent="0.2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</row>
    <row r="439" spans="1:26" ht="12.75" x14ac:dyDescent="0.2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</row>
    <row r="440" spans="1:26" ht="12.75" x14ac:dyDescent="0.2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</row>
    <row r="441" spans="1:26" ht="12.75" x14ac:dyDescent="0.2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</row>
    <row r="442" spans="1:26" ht="12.75" x14ac:dyDescent="0.2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</row>
    <row r="443" spans="1:26" ht="12.75" x14ac:dyDescent="0.2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</row>
    <row r="444" spans="1:26" ht="12.75" x14ac:dyDescent="0.2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</row>
    <row r="445" spans="1:26" ht="12.75" x14ac:dyDescent="0.2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</row>
    <row r="446" spans="1:26" ht="12.75" x14ac:dyDescent="0.2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</row>
    <row r="447" spans="1:26" ht="12.75" x14ac:dyDescent="0.2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</row>
    <row r="448" spans="1:26" ht="12.75" x14ac:dyDescent="0.2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</row>
    <row r="449" spans="1:26" ht="12.75" x14ac:dyDescent="0.2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</row>
    <row r="450" spans="1:26" ht="12.75" x14ac:dyDescent="0.2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</row>
    <row r="451" spans="1:26" ht="12.75" x14ac:dyDescent="0.2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</row>
    <row r="452" spans="1:26" ht="12.75" x14ac:dyDescent="0.2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</row>
    <row r="453" spans="1:26" ht="12.75" x14ac:dyDescent="0.2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</row>
    <row r="454" spans="1:26" ht="12.75" x14ac:dyDescent="0.2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</row>
    <row r="455" spans="1:26" ht="12.75" x14ac:dyDescent="0.2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</row>
    <row r="456" spans="1:26" ht="12.75" x14ac:dyDescent="0.2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</row>
    <row r="457" spans="1:26" ht="12.75" x14ac:dyDescent="0.2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</row>
    <row r="458" spans="1:26" ht="12.75" x14ac:dyDescent="0.2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</row>
    <row r="459" spans="1:26" ht="12.75" x14ac:dyDescent="0.2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</row>
    <row r="460" spans="1:26" ht="12.75" x14ac:dyDescent="0.2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</row>
    <row r="461" spans="1:26" ht="12.75" x14ac:dyDescent="0.2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</row>
    <row r="462" spans="1:26" ht="12.75" x14ac:dyDescent="0.2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</row>
    <row r="463" spans="1:26" ht="12.75" x14ac:dyDescent="0.2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</row>
    <row r="464" spans="1:26" ht="12.75" x14ac:dyDescent="0.2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</row>
    <row r="465" spans="1:26" ht="12.75" x14ac:dyDescent="0.2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</row>
    <row r="466" spans="1:26" ht="12.75" x14ac:dyDescent="0.2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</row>
    <row r="467" spans="1:26" ht="12.75" x14ac:dyDescent="0.2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</row>
    <row r="468" spans="1:26" ht="12.75" x14ac:dyDescent="0.2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</row>
    <row r="469" spans="1:26" ht="12.75" x14ac:dyDescent="0.2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</row>
    <row r="470" spans="1:26" ht="12.75" x14ac:dyDescent="0.2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</row>
    <row r="471" spans="1:26" ht="12.75" x14ac:dyDescent="0.2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</row>
    <row r="472" spans="1:26" ht="12.75" x14ac:dyDescent="0.2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</row>
    <row r="473" spans="1:26" ht="12.75" x14ac:dyDescent="0.2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</row>
    <row r="474" spans="1:26" ht="12.75" x14ac:dyDescent="0.2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</row>
    <row r="475" spans="1:26" ht="12.75" x14ac:dyDescent="0.2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</row>
    <row r="476" spans="1:26" ht="12.75" x14ac:dyDescent="0.2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</row>
    <row r="477" spans="1:26" ht="12.75" x14ac:dyDescent="0.2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</row>
    <row r="478" spans="1:26" ht="12.75" x14ac:dyDescent="0.2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</row>
    <row r="479" spans="1:26" ht="12.75" x14ac:dyDescent="0.2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</row>
    <row r="480" spans="1:26" ht="12.75" x14ac:dyDescent="0.2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</row>
    <row r="481" spans="1:26" ht="12.75" x14ac:dyDescent="0.2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</row>
    <row r="482" spans="1:26" ht="12.75" x14ac:dyDescent="0.2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</row>
    <row r="483" spans="1:26" ht="12.75" x14ac:dyDescent="0.2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</row>
    <row r="484" spans="1:26" ht="12.75" x14ac:dyDescent="0.2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</row>
    <row r="485" spans="1:26" ht="12.75" x14ac:dyDescent="0.2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</row>
    <row r="486" spans="1:26" ht="12.75" x14ac:dyDescent="0.2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</row>
    <row r="487" spans="1:26" ht="12.75" x14ac:dyDescent="0.2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</row>
    <row r="488" spans="1:26" ht="12.75" x14ac:dyDescent="0.2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</row>
    <row r="489" spans="1:26" ht="12.75" x14ac:dyDescent="0.2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</row>
    <row r="490" spans="1:26" ht="12.75" x14ac:dyDescent="0.2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</row>
    <row r="491" spans="1:26" ht="12.75" x14ac:dyDescent="0.2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</row>
    <row r="492" spans="1:26" ht="12.75" x14ac:dyDescent="0.2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</row>
    <row r="493" spans="1:26" ht="12.75" x14ac:dyDescent="0.2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</row>
    <row r="494" spans="1:26" ht="12.75" x14ac:dyDescent="0.2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</row>
    <row r="495" spans="1:26" ht="12.75" x14ac:dyDescent="0.2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</row>
    <row r="496" spans="1:26" ht="12.75" x14ac:dyDescent="0.2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</row>
    <row r="497" spans="1:26" ht="12.75" x14ac:dyDescent="0.2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</row>
    <row r="498" spans="1:26" ht="12.75" x14ac:dyDescent="0.2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</row>
    <row r="499" spans="1:26" ht="12.75" x14ac:dyDescent="0.2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</row>
    <row r="500" spans="1:26" ht="12.75" x14ac:dyDescent="0.2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</row>
    <row r="501" spans="1:26" ht="12.75" x14ac:dyDescent="0.2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</row>
    <row r="502" spans="1:26" ht="12.75" x14ac:dyDescent="0.2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</row>
    <row r="503" spans="1:26" ht="12.75" x14ac:dyDescent="0.2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</row>
    <row r="504" spans="1:26" ht="12.75" x14ac:dyDescent="0.2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</row>
    <row r="505" spans="1:26" ht="12.75" x14ac:dyDescent="0.2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</row>
    <row r="506" spans="1:26" ht="12.75" x14ac:dyDescent="0.2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</row>
    <row r="507" spans="1:26" ht="12.75" x14ac:dyDescent="0.2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</row>
    <row r="508" spans="1:26" ht="12.75" x14ac:dyDescent="0.2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</row>
    <row r="509" spans="1:26" ht="12.75" x14ac:dyDescent="0.2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</row>
    <row r="510" spans="1:26" ht="12.75" x14ac:dyDescent="0.2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</row>
    <row r="511" spans="1:26" ht="12.75" x14ac:dyDescent="0.2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</row>
    <row r="512" spans="1:26" ht="12.75" x14ac:dyDescent="0.2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</row>
    <row r="513" spans="1:26" ht="12.75" x14ac:dyDescent="0.2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</row>
    <row r="514" spans="1:26" ht="12.75" x14ac:dyDescent="0.2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</row>
    <row r="515" spans="1:26" ht="12.75" x14ac:dyDescent="0.2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</row>
    <row r="516" spans="1:26" ht="12.75" x14ac:dyDescent="0.2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</row>
    <row r="517" spans="1:26" ht="12.75" x14ac:dyDescent="0.2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</row>
    <row r="518" spans="1:26" ht="12.75" x14ac:dyDescent="0.2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</row>
    <row r="519" spans="1:26" ht="12.75" x14ac:dyDescent="0.2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</row>
    <row r="520" spans="1:26" ht="12.75" x14ac:dyDescent="0.2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</row>
    <row r="521" spans="1:26" ht="12.75" x14ac:dyDescent="0.2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</row>
    <row r="522" spans="1:26" ht="12.75" x14ac:dyDescent="0.2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</row>
    <row r="523" spans="1:26" ht="12.75" x14ac:dyDescent="0.2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</row>
    <row r="524" spans="1:26" ht="12.75" x14ac:dyDescent="0.2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</row>
    <row r="525" spans="1:26" ht="12.75" x14ac:dyDescent="0.2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</row>
    <row r="526" spans="1:26" ht="12.75" x14ac:dyDescent="0.2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</row>
    <row r="527" spans="1:26" ht="12.75" x14ac:dyDescent="0.2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</row>
    <row r="528" spans="1:26" ht="12.75" x14ac:dyDescent="0.2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</row>
    <row r="529" spans="1:26" ht="12.75" x14ac:dyDescent="0.2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</row>
    <row r="530" spans="1:26" ht="12.75" x14ac:dyDescent="0.2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</row>
    <row r="531" spans="1:26" ht="12.75" x14ac:dyDescent="0.2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</row>
    <row r="532" spans="1:26" ht="12.75" x14ac:dyDescent="0.2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</row>
    <row r="533" spans="1:26" ht="12.75" x14ac:dyDescent="0.2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</row>
    <row r="534" spans="1:26" ht="12.75" x14ac:dyDescent="0.2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</row>
    <row r="535" spans="1:26" ht="12.75" x14ac:dyDescent="0.2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</row>
    <row r="536" spans="1:26" ht="12.75" x14ac:dyDescent="0.2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</row>
    <row r="537" spans="1:26" ht="12.75" x14ac:dyDescent="0.2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</row>
    <row r="538" spans="1:26" ht="12.75" x14ac:dyDescent="0.2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</row>
    <row r="539" spans="1:26" ht="12.75" x14ac:dyDescent="0.2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</row>
    <row r="540" spans="1:26" ht="12.75" x14ac:dyDescent="0.2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</row>
    <row r="541" spans="1:26" ht="12.75" x14ac:dyDescent="0.2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</row>
    <row r="542" spans="1:26" ht="12.75" x14ac:dyDescent="0.2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</row>
    <row r="543" spans="1:26" ht="12.75" x14ac:dyDescent="0.2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</row>
    <row r="544" spans="1:26" ht="12.75" x14ac:dyDescent="0.2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</row>
    <row r="545" spans="1:26" ht="12.75" x14ac:dyDescent="0.2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</row>
    <row r="546" spans="1:26" ht="12.75" x14ac:dyDescent="0.2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</row>
    <row r="547" spans="1:26" ht="12.75" x14ac:dyDescent="0.2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</row>
    <row r="548" spans="1:26" ht="12.75" x14ac:dyDescent="0.2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</row>
    <row r="549" spans="1:26" ht="12.75" x14ac:dyDescent="0.2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</row>
    <row r="550" spans="1:26" ht="12.75" x14ac:dyDescent="0.2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</row>
    <row r="551" spans="1:26" ht="12.75" x14ac:dyDescent="0.2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</row>
    <row r="552" spans="1:26" ht="12.75" x14ac:dyDescent="0.2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</row>
    <row r="553" spans="1:26" ht="12.75" x14ac:dyDescent="0.2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</row>
    <row r="554" spans="1:26" ht="12.75" x14ac:dyDescent="0.2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</row>
    <row r="555" spans="1:26" ht="12.75" x14ac:dyDescent="0.2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</row>
    <row r="556" spans="1:26" ht="12.75" x14ac:dyDescent="0.2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</row>
    <row r="557" spans="1:26" ht="12.75" x14ac:dyDescent="0.2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</row>
    <row r="558" spans="1:26" ht="12.75" x14ac:dyDescent="0.2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</row>
    <row r="559" spans="1:26" ht="12.75" x14ac:dyDescent="0.2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</row>
    <row r="560" spans="1:26" ht="12.75" x14ac:dyDescent="0.2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</row>
    <row r="561" spans="1:26" ht="12.75" x14ac:dyDescent="0.2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</row>
    <row r="562" spans="1:26" ht="12.75" x14ac:dyDescent="0.2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</row>
    <row r="563" spans="1:26" ht="12.75" x14ac:dyDescent="0.2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</row>
    <row r="564" spans="1:26" ht="12.75" x14ac:dyDescent="0.2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</row>
    <row r="565" spans="1:26" ht="12.75" x14ac:dyDescent="0.2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</row>
    <row r="566" spans="1:26" ht="12.75" x14ac:dyDescent="0.2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</row>
    <row r="567" spans="1:26" ht="12.75" x14ac:dyDescent="0.2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</row>
    <row r="568" spans="1:26" ht="12.75" x14ac:dyDescent="0.2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</row>
    <row r="569" spans="1:26" ht="12.75" x14ac:dyDescent="0.2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</row>
    <row r="570" spans="1:26" ht="12.75" x14ac:dyDescent="0.2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</row>
    <row r="571" spans="1:26" ht="12.75" x14ac:dyDescent="0.2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</row>
    <row r="572" spans="1:26" ht="12.75" x14ac:dyDescent="0.2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</row>
    <row r="573" spans="1:26" ht="12.75" x14ac:dyDescent="0.2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</row>
    <row r="574" spans="1:26" ht="12.75" x14ac:dyDescent="0.2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</row>
    <row r="575" spans="1:26" ht="12.75" x14ac:dyDescent="0.2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</row>
    <row r="576" spans="1:26" ht="12.75" x14ac:dyDescent="0.2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</row>
    <row r="577" spans="1:26" ht="12.75" x14ac:dyDescent="0.2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</row>
    <row r="578" spans="1:26" ht="12.75" x14ac:dyDescent="0.2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</row>
    <row r="579" spans="1:26" ht="12.75" x14ac:dyDescent="0.2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</row>
    <row r="580" spans="1:26" ht="12.75" x14ac:dyDescent="0.2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</row>
    <row r="581" spans="1:26" ht="12.75" x14ac:dyDescent="0.2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</row>
    <row r="582" spans="1:26" ht="12.75" x14ac:dyDescent="0.2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</row>
    <row r="583" spans="1:26" ht="12.75" x14ac:dyDescent="0.2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</row>
    <row r="584" spans="1:26" ht="12.75" x14ac:dyDescent="0.2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</row>
    <row r="585" spans="1:26" ht="12.75" x14ac:dyDescent="0.2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</row>
    <row r="586" spans="1:26" ht="12.75" x14ac:dyDescent="0.2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</row>
    <row r="587" spans="1:26" ht="12.75" x14ac:dyDescent="0.2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</row>
    <row r="588" spans="1:26" ht="12.75" x14ac:dyDescent="0.2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</row>
    <row r="589" spans="1:26" ht="12.75" x14ac:dyDescent="0.2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</row>
    <row r="590" spans="1:26" ht="12.75" x14ac:dyDescent="0.2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</row>
    <row r="591" spans="1:26" ht="12.75" x14ac:dyDescent="0.2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</row>
    <row r="592" spans="1:26" ht="12.75" x14ac:dyDescent="0.2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</row>
    <row r="593" spans="1:26" ht="12.75" x14ac:dyDescent="0.2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</row>
    <row r="594" spans="1:26" ht="12.75" x14ac:dyDescent="0.2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</row>
    <row r="595" spans="1:26" ht="12.75" x14ac:dyDescent="0.2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</row>
    <row r="596" spans="1:26" ht="12.75" x14ac:dyDescent="0.2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</row>
    <row r="597" spans="1:26" ht="12.75" x14ac:dyDescent="0.2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</row>
    <row r="598" spans="1:26" ht="12.75" x14ac:dyDescent="0.2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</row>
    <row r="599" spans="1:26" ht="12.75" x14ac:dyDescent="0.2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</row>
    <row r="600" spans="1:26" ht="12.75" x14ac:dyDescent="0.2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</row>
    <row r="601" spans="1:26" ht="12.75" x14ac:dyDescent="0.2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</row>
    <row r="602" spans="1:26" ht="12.75" x14ac:dyDescent="0.2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</row>
    <row r="603" spans="1:26" ht="12.75" x14ac:dyDescent="0.2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</row>
    <row r="604" spans="1:26" ht="12.75" x14ac:dyDescent="0.2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</row>
    <row r="605" spans="1:26" ht="12.75" x14ac:dyDescent="0.2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</row>
    <row r="606" spans="1:26" ht="12.75" x14ac:dyDescent="0.2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</row>
    <row r="607" spans="1:26" ht="12.75" x14ac:dyDescent="0.2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</row>
    <row r="608" spans="1:26" ht="12.75" x14ac:dyDescent="0.2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</row>
    <row r="609" spans="1:26" ht="12.75" x14ac:dyDescent="0.2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</row>
    <row r="610" spans="1:26" ht="12.75" x14ac:dyDescent="0.2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</row>
    <row r="611" spans="1:26" ht="12.75" x14ac:dyDescent="0.2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</row>
    <row r="612" spans="1:26" ht="12.75" x14ac:dyDescent="0.2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</row>
    <row r="613" spans="1:26" ht="12.75" x14ac:dyDescent="0.2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</row>
    <row r="614" spans="1:26" ht="12.75" x14ac:dyDescent="0.2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</row>
    <row r="615" spans="1:26" ht="12.75" x14ac:dyDescent="0.2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</row>
    <row r="616" spans="1:26" ht="12.75" x14ac:dyDescent="0.2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</row>
    <row r="617" spans="1:26" ht="12.75" x14ac:dyDescent="0.2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</row>
    <row r="618" spans="1:26" ht="12.75" x14ac:dyDescent="0.2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</row>
    <row r="619" spans="1:26" ht="12.75" x14ac:dyDescent="0.2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</row>
    <row r="620" spans="1:26" ht="12.75" x14ac:dyDescent="0.2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</row>
    <row r="621" spans="1:26" ht="12.75" x14ac:dyDescent="0.2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</row>
    <row r="622" spans="1:26" ht="12.75" x14ac:dyDescent="0.2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</row>
    <row r="623" spans="1:26" ht="12.75" x14ac:dyDescent="0.2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</row>
    <row r="624" spans="1:26" ht="12.75" x14ac:dyDescent="0.2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</row>
    <row r="625" spans="1:26" ht="12.75" x14ac:dyDescent="0.2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</row>
    <row r="626" spans="1:26" ht="12.75" x14ac:dyDescent="0.2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</row>
    <row r="627" spans="1:26" ht="12.75" x14ac:dyDescent="0.2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</row>
    <row r="628" spans="1:26" ht="12.75" x14ac:dyDescent="0.2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</row>
    <row r="629" spans="1:26" ht="12.75" x14ac:dyDescent="0.2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</row>
    <row r="630" spans="1:26" ht="12.75" x14ac:dyDescent="0.2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</row>
    <row r="631" spans="1:26" ht="12.75" x14ac:dyDescent="0.2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</row>
    <row r="632" spans="1:26" ht="12.75" x14ac:dyDescent="0.2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</row>
    <row r="633" spans="1:26" ht="12.75" x14ac:dyDescent="0.2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</row>
    <row r="634" spans="1:26" ht="12.75" x14ac:dyDescent="0.2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</row>
    <row r="635" spans="1:26" ht="12.75" x14ac:dyDescent="0.2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</row>
    <row r="636" spans="1:26" ht="12.75" x14ac:dyDescent="0.2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</row>
    <row r="637" spans="1:26" ht="12.75" x14ac:dyDescent="0.2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</row>
    <row r="638" spans="1:26" ht="12.75" x14ac:dyDescent="0.2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</row>
    <row r="639" spans="1:26" ht="12.75" x14ac:dyDescent="0.2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</row>
    <row r="640" spans="1:26" ht="12.75" x14ac:dyDescent="0.2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</row>
    <row r="641" spans="1:26" ht="12.75" x14ac:dyDescent="0.2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</row>
    <row r="642" spans="1:26" ht="12.75" x14ac:dyDescent="0.2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</row>
    <row r="643" spans="1:26" ht="12.75" x14ac:dyDescent="0.2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</row>
    <row r="644" spans="1:26" ht="12.75" x14ac:dyDescent="0.2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</row>
    <row r="645" spans="1:26" ht="12.75" x14ac:dyDescent="0.2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</row>
    <row r="646" spans="1:26" ht="12.75" x14ac:dyDescent="0.2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</row>
    <row r="647" spans="1:26" ht="12.75" x14ac:dyDescent="0.2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</row>
    <row r="648" spans="1:26" ht="12.75" x14ac:dyDescent="0.2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</row>
    <row r="649" spans="1:26" ht="12.75" x14ac:dyDescent="0.2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</row>
    <row r="650" spans="1:26" ht="12.75" x14ac:dyDescent="0.2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</row>
    <row r="651" spans="1:26" ht="12.75" x14ac:dyDescent="0.2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</row>
    <row r="652" spans="1:26" ht="12.75" x14ac:dyDescent="0.2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</row>
    <row r="653" spans="1:26" ht="12.75" x14ac:dyDescent="0.2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</row>
    <row r="654" spans="1:26" ht="12.75" x14ac:dyDescent="0.2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</row>
    <row r="655" spans="1:26" ht="12.75" x14ac:dyDescent="0.2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</row>
    <row r="656" spans="1:26" ht="12.75" x14ac:dyDescent="0.2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</row>
    <row r="657" spans="1:26" ht="12.75" x14ac:dyDescent="0.2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</row>
    <row r="658" spans="1:26" ht="12.75" x14ac:dyDescent="0.2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</row>
    <row r="659" spans="1:26" ht="12.75" x14ac:dyDescent="0.2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</row>
    <row r="660" spans="1:26" ht="12.75" x14ac:dyDescent="0.2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</row>
    <row r="661" spans="1:26" ht="12.75" x14ac:dyDescent="0.2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</row>
    <row r="662" spans="1:26" ht="12.75" x14ac:dyDescent="0.2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</row>
    <row r="663" spans="1:26" ht="12.75" x14ac:dyDescent="0.2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</row>
    <row r="664" spans="1:26" ht="12.75" x14ac:dyDescent="0.2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</row>
    <row r="665" spans="1:26" ht="12.75" x14ac:dyDescent="0.2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</row>
    <row r="666" spans="1:26" ht="12.75" x14ac:dyDescent="0.2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</row>
    <row r="667" spans="1:26" ht="12.75" x14ac:dyDescent="0.2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</row>
    <row r="668" spans="1:26" ht="12.75" x14ac:dyDescent="0.2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</row>
    <row r="669" spans="1:26" ht="12.75" x14ac:dyDescent="0.2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</row>
    <row r="670" spans="1:26" ht="12.75" x14ac:dyDescent="0.2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</row>
    <row r="671" spans="1:26" ht="12.75" x14ac:dyDescent="0.2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</row>
    <row r="672" spans="1:26" ht="12.75" x14ac:dyDescent="0.2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</row>
    <row r="673" spans="1:26" ht="12.75" x14ac:dyDescent="0.2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</row>
    <row r="674" spans="1:26" ht="12.75" x14ac:dyDescent="0.2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</row>
    <row r="675" spans="1:26" ht="12.75" x14ac:dyDescent="0.2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</row>
    <row r="676" spans="1:26" ht="12.75" x14ac:dyDescent="0.2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</row>
    <row r="677" spans="1:26" ht="12.75" x14ac:dyDescent="0.2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</row>
    <row r="678" spans="1:26" ht="12.75" x14ac:dyDescent="0.2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</row>
    <row r="679" spans="1:26" ht="12.75" x14ac:dyDescent="0.2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</row>
    <row r="680" spans="1:26" ht="12.75" x14ac:dyDescent="0.2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</row>
    <row r="681" spans="1:26" ht="12.75" x14ac:dyDescent="0.2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</row>
    <row r="682" spans="1:26" ht="12.75" x14ac:dyDescent="0.2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</row>
    <row r="683" spans="1:26" ht="12.75" x14ac:dyDescent="0.2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</row>
    <row r="684" spans="1:26" ht="12.75" x14ac:dyDescent="0.2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</row>
    <row r="685" spans="1:26" ht="12.75" x14ac:dyDescent="0.2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</row>
    <row r="686" spans="1:26" ht="12.75" x14ac:dyDescent="0.2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</row>
    <row r="687" spans="1:26" ht="12.75" x14ac:dyDescent="0.2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</row>
    <row r="688" spans="1:26" ht="12.75" x14ac:dyDescent="0.2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</row>
    <row r="689" spans="1:26" ht="12.75" x14ac:dyDescent="0.2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</row>
    <row r="690" spans="1:26" ht="12.75" x14ac:dyDescent="0.2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</row>
    <row r="691" spans="1:26" ht="12.75" x14ac:dyDescent="0.2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</row>
    <row r="692" spans="1:26" ht="12.75" x14ac:dyDescent="0.2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</row>
    <row r="693" spans="1:26" ht="12.75" x14ac:dyDescent="0.2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</row>
    <row r="694" spans="1:26" ht="12.75" x14ac:dyDescent="0.2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</row>
    <row r="695" spans="1:26" ht="12.75" x14ac:dyDescent="0.2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</row>
    <row r="696" spans="1:26" ht="12.75" x14ac:dyDescent="0.2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</row>
    <row r="697" spans="1:26" ht="12.75" x14ac:dyDescent="0.2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</row>
    <row r="698" spans="1:26" ht="12.75" x14ac:dyDescent="0.2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</row>
    <row r="699" spans="1:26" ht="12.75" x14ac:dyDescent="0.2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</row>
    <row r="700" spans="1:26" ht="12.75" x14ac:dyDescent="0.2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</row>
    <row r="701" spans="1:26" ht="12.75" x14ac:dyDescent="0.2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</row>
    <row r="702" spans="1:26" ht="12.75" x14ac:dyDescent="0.2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</row>
    <row r="703" spans="1:26" ht="12.75" x14ac:dyDescent="0.2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</row>
    <row r="704" spans="1:26" ht="12.75" x14ac:dyDescent="0.2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</row>
    <row r="705" spans="1:26" ht="12.75" x14ac:dyDescent="0.2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</row>
    <row r="706" spans="1:26" ht="12.75" x14ac:dyDescent="0.2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</row>
    <row r="707" spans="1:26" ht="12.75" x14ac:dyDescent="0.2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</row>
    <row r="708" spans="1:26" ht="12.75" x14ac:dyDescent="0.2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</row>
    <row r="709" spans="1:26" ht="12.75" x14ac:dyDescent="0.2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</row>
    <row r="710" spans="1:26" ht="12.75" x14ac:dyDescent="0.2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</row>
    <row r="711" spans="1:26" ht="12.75" x14ac:dyDescent="0.2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</row>
    <row r="712" spans="1:26" ht="12.75" x14ac:dyDescent="0.2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</row>
    <row r="713" spans="1:26" ht="12.75" x14ac:dyDescent="0.2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</row>
    <row r="714" spans="1:26" ht="12.75" x14ac:dyDescent="0.2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</row>
    <row r="715" spans="1:26" ht="12.75" x14ac:dyDescent="0.2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</row>
    <row r="716" spans="1:26" ht="12.75" x14ac:dyDescent="0.2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</row>
    <row r="717" spans="1:26" ht="12.75" x14ac:dyDescent="0.2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</row>
    <row r="718" spans="1:26" ht="12.75" x14ac:dyDescent="0.2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</row>
    <row r="719" spans="1:26" ht="12.75" x14ac:dyDescent="0.2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</row>
    <row r="720" spans="1:26" ht="12.75" x14ac:dyDescent="0.2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</row>
    <row r="721" spans="1:26" ht="12.75" x14ac:dyDescent="0.2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</row>
    <row r="722" spans="1:26" ht="12.75" x14ac:dyDescent="0.2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</row>
    <row r="723" spans="1:26" ht="12.75" x14ac:dyDescent="0.2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</row>
    <row r="724" spans="1:26" ht="12.75" x14ac:dyDescent="0.2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</row>
    <row r="725" spans="1:26" ht="12.75" x14ac:dyDescent="0.2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</row>
    <row r="726" spans="1:26" ht="12.75" x14ac:dyDescent="0.2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</row>
    <row r="727" spans="1:26" ht="12.75" x14ac:dyDescent="0.2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</row>
    <row r="728" spans="1:26" ht="12.75" x14ac:dyDescent="0.2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</row>
    <row r="729" spans="1:26" ht="12.75" x14ac:dyDescent="0.2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</row>
    <row r="730" spans="1:26" ht="12.75" x14ac:dyDescent="0.2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</row>
    <row r="731" spans="1:26" ht="12.75" x14ac:dyDescent="0.2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</row>
    <row r="732" spans="1:26" ht="12.75" x14ac:dyDescent="0.2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</row>
    <row r="733" spans="1:26" ht="12.75" x14ac:dyDescent="0.2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</row>
    <row r="734" spans="1:26" ht="12.75" x14ac:dyDescent="0.2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</row>
    <row r="735" spans="1:26" ht="12.75" x14ac:dyDescent="0.2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</row>
    <row r="736" spans="1:26" ht="12.75" x14ac:dyDescent="0.2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</row>
    <row r="737" spans="1:26" ht="12.75" x14ac:dyDescent="0.2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</row>
    <row r="738" spans="1:26" ht="12.75" x14ac:dyDescent="0.2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</row>
    <row r="739" spans="1:26" ht="12.75" x14ac:dyDescent="0.2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</row>
    <row r="740" spans="1:26" ht="12.75" x14ac:dyDescent="0.2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</row>
    <row r="741" spans="1:26" ht="12.75" x14ac:dyDescent="0.2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</row>
    <row r="742" spans="1:26" ht="12.75" x14ac:dyDescent="0.2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</row>
    <row r="743" spans="1:26" ht="12.75" x14ac:dyDescent="0.2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</row>
    <row r="744" spans="1:26" ht="12.75" x14ac:dyDescent="0.2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</row>
    <row r="745" spans="1:26" ht="12.75" x14ac:dyDescent="0.2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</row>
    <row r="746" spans="1:26" ht="12.75" x14ac:dyDescent="0.2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</row>
    <row r="747" spans="1:26" ht="12.75" x14ac:dyDescent="0.2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</row>
    <row r="748" spans="1:26" ht="12.75" x14ac:dyDescent="0.2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</row>
    <row r="749" spans="1:26" ht="12.75" x14ac:dyDescent="0.2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</row>
    <row r="750" spans="1:26" ht="12.75" x14ac:dyDescent="0.2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</row>
    <row r="751" spans="1:26" ht="12.75" x14ac:dyDescent="0.2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</row>
    <row r="752" spans="1:26" ht="12.75" x14ac:dyDescent="0.2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</row>
    <row r="753" spans="1:26" ht="12.75" x14ac:dyDescent="0.2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</row>
    <row r="754" spans="1:26" ht="12.75" x14ac:dyDescent="0.2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</row>
    <row r="755" spans="1:26" ht="12.75" x14ac:dyDescent="0.2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</row>
    <row r="756" spans="1:26" ht="12.75" x14ac:dyDescent="0.2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</row>
    <row r="757" spans="1:26" ht="12.75" x14ac:dyDescent="0.2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</row>
    <row r="758" spans="1:26" ht="12.75" x14ac:dyDescent="0.2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</row>
    <row r="759" spans="1:26" ht="12.75" x14ac:dyDescent="0.2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</row>
    <row r="760" spans="1:26" ht="12.75" x14ac:dyDescent="0.2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</row>
    <row r="761" spans="1:26" ht="12.75" x14ac:dyDescent="0.2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</row>
    <row r="762" spans="1:26" ht="12.75" x14ac:dyDescent="0.2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</row>
    <row r="763" spans="1:26" ht="12.75" x14ac:dyDescent="0.2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</row>
    <row r="764" spans="1:26" ht="12.75" x14ac:dyDescent="0.2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</row>
    <row r="765" spans="1:26" ht="12.75" x14ac:dyDescent="0.2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</row>
    <row r="766" spans="1:26" ht="12.75" x14ac:dyDescent="0.2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</row>
    <row r="767" spans="1:26" ht="12.75" x14ac:dyDescent="0.2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</row>
    <row r="768" spans="1:26" ht="12.75" x14ac:dyDescent="0.2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</row>
    <row r="769" spans="1:26" ht="12.75" x14ac:dyDescent="0.2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</row>
    <row r="770" spans="1:26" ht="12.75" x14ac:dyDescent="0.2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</row>
    <row r="771" spans="1:26" ht="12.75" x14ac:dyDescent="0.2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</row>
    <row r="772" spans="1:26" ht="12.75" x14ac:dyDescent="0.2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</row>
    <row r="773" spans="1:26" ht="12.75" x14ac:dyDescent="0.2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</row>
    <row r="774" spans="1:26" ht="12.75" x14ac:dyDescent="0.2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</row>
    <row r="775" spans="1:26" ht="12.75" x14ac:dyDescent="0.2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</row>
    <row r="776" spans="1:26" ht="12.75" x14ac:dyDescent="0.2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</row>
    <row r="777" spans="1:26" ht="12.75" x14ac:dyDescent="0.2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</row>
    <row r="778" spans="1:26" ht="12.75" x14ac:dyDescent="0.2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</row>
    <row r="779" spans="1:26" ht="12.75" x14ac:dyDescent="0.2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</row>
    <row r="780" spans="1:26" ht="12.75" x14ac:dyDescent="0.2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</row>
    <row r="781" spans="1:26" ht="12.75" x14ac:dyDescent="0.2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</row>
    <row r="782" spans="1:26" ht="12.75" x14ac:dyDescent="0.2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</row>
    <row r="783" spans="1:26" ht="12.75" x14ac:dyDescent="0.2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</row>
    <row r="784" spans="1:26" ht="12.75" x14ac:dyDescent="0.2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</row>
    <row r="785" spans="1:26" ht="12.75" x14ac:dyDescent="0.2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</row>
    <row r="786" spans="1:26" ht="12.75" x14ac:dyDescent="0.2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</row>
    <row r="787" spans="1:26" ht="12.75" x14ac:dyDescent="0.2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</row>
    <row r="788" spans="1:26" ht="12.75" x14ac:dyDescent="0.2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</row>
    <row r="789" spans="1:26" ht="12.75" x14ac:dyDescent="0.2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</row>
    <row r="790" spans="1:26" ht="12.75" x14ac:dyDescent="0.2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</row>
    <row r="791" spans="1:26" ht="12.75" x14ac:dyDescent="0.2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</row>
    <row r="792" spans="1:26" ht="12.75" x14ac:dyDescent="0.2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</row>
    <row r="793" spans="1:26" ht="12.75" x14ac:dyDescent="0.2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</row>
    <row r="794" spans="1:26" ht="12.75" x14ac:dyDescent="0.2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</row>
    <row r="795" spans="1:26" ht="12.75" x14ac:dyDescent="0.2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</row>
    <row r="796" spans="1:26" ht="12.75" x14ac:dyDescent="0.2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</row>
    <row r="797" spans="1:26" ht="12.75" x14ac:dyDescent="0.2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</row>
    <row r="798" spans="1:26" ht="12.75" x14ac:dyDescent="0.2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</row>
    <row r="799" spans="1:26" ht="12.75" x14ac:dyDescent="0.2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</row>
    <row r="800" spans="1:26" ht="12.75" x14ac:dyDescent="0.2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</row>
    <row r="801" spans="1:26" ht="12.75" x14ac:dyDescent="0.2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</row>
    <row r="802" spans="1:26" ht="12.75" x14ac:dyDescent="0.2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</row>
    <row r="803" spans="1:26" ht="12.75" x14ac:dyDescent="0.2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</row>
    <row r="804" spans="1:26" ht="12.75" x14ac:dyDescent="0.2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</row>
    <row r="805" spans="1:26" ht="12.75" x14ac:dyDescent="0.2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</row>
    <row r="806" spans="1:26" ht="12.75" x14ac:dyDescent="0.2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</row>
    <row r="807" spans="1:26" ht="12.75" x14ac:dyDescent="0.2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</row>
    <row r="808" spans="1:26" ht="12.75" x14ac:dyDescent="0.2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</row>
    <row r="809" spans="1:26" ht="12.75" x14ac:dyDescent="0.2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</row>
    <row r="810" spans="1:26" ht="12.75" x14ac:dyDescent="0.2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</row>
    <row r="811" spans="1:26" ht="12.75" x14ac:dyDescent="0.2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</row>
    <row r="812" spans="1:26" ht="12.75" x14ac:dyDescent="0.2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</row>
    <row r="813" spans="1:26" ht="12.75" x14ac:dyDescent="0.2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</row>
    <row r="814" spans="1:26" ht="12.75" x14ac:dyDescent="0.2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</row>
    <row r="815" spans="1:26" ht="12.75" x14ac:dyDescent="0.2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</row>
    <row r="816" spans="1:26" ht="12.75" x14ac:dyDescent="0.2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</row>
    <row r="817" spans="1:26" ht="12.75" x14ac:dyDescent="0.2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</row>
    <row r="818" spans="1:26" ht="12.75" x14ac:dyDescent="0.2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</row>
    <row r="819" spans="1:26" ht="12.75" x14ac:dyDescent="0.2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</row>
    <row r="820" spans="1:26" ht="12.75" x14ac:dyDescent="0.2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</row>
    <row r="821" spans="1:26" ht="12.75" x14ac:dyDescent="0.2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</row>
    <row r="822" spans="1:26" ht="12.75" x14ac:dyDescent="0.2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</row>
    <row r="823" spans="1:26" ht="12.75" x14ac:dyDescent="0.2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</row>
    <row r="824" spans="1:26" ht="12.75" x14ac:dyDescent="0.2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</row>
    <row r="825" spans="1:26" ht="12.75" x14ac:dyDescent="0.2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</row>
    <row r="826" spans="1:26" ht="12.75" x14ac:dyDescent="0.2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</row>
    <row r="827" spans="1:26" ht="12.75" x14ac:dyDescent="0.2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</row>
    <row r="828" spans="1:26" ht="12.75" x14ac:dyDescent="0.2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</row>
    <row r="829" spans="1:26" ht="12.75" x14ac:dyDescent="0.2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</row>
    <row r="830" spans="1:26" ht="12.75" x14ac:dyDescent="0.2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</row>
    <row r="831" spans="1:26" ht="12.75" x14ac:dyDescent="0.2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</row>
    <row r="832" spans="1:26" ht="12.75" x14ac:dyDescent="0.2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</row>
    <row r="833" spans="1:26" ht="12.75" x14ac:dyDescent="0.2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</row>
    <row r="834" spans="1:26" ht="12.75" x14ac:dyDescent="0.2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</row>
    <row r="835" spans="1:26" ht="12.75" x14ac:dyDescent="0.2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</row>
    <row r="836" spans="1:26" ht="12.75" x14ac:dyDescent="0.2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</row>
    <row r="837" spans="1:26" ht="12.75" x14ac:dyDescent="0.2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</row>
    <row r="838" spans="1:26" ht="12.75" x14ac:dyDescent="0.2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</row>
    <row r="839" spans="1:26" ht="12.75" x14ac:dyDescent="0.2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</row>
    <row r="840" spans="1:26" ht="12.75" x14ac:dyDescent="0.2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</row>
    <row r="841" spans="1:26" ht="12.75" x14ac:dyDescent="0.2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</row>
    <row r="842" spans="1:26" ht="12.75" x14ac:dyDescent="0.2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</row>
    <row r="843" spans="1:26" ht="12.75" x14ac:dyDescent="0.2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</row>
    <row r="844" spans="1:26" ht="12.75" x14ac:dyDescent="0.2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</row>
    <row r="845" spans="1:26" ht="12.75" x14ac:dyDescent="0.2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</row>
    <row r="846" spans="1:26" ht="12.75" x14ac:dyDescent="0.2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</row>
    <row r="847" spans="1:26" ht="12.75" x14ac:dyDescent="0.2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</row>
    <row r="848" spans="1:26" ht="12.75" x14ac:dyDescent="0.2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</row>
    <row r="849" spans="1:26" ht="12.75" x14ac:dyDescent="0.2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</row>
    <row r="850" spans="1:26" ht="12.75" x14ac:dyDescent="0.2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</row>
    <row r="851" spans="1:26" ht="12.75" x14ac:dyDescent="0.2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</row>
    <row r="852" spans="1:26" ht="12.75" x14ac:dyDescent="0.2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</row>
    <row r="853" spans="1:26" ht="12.75" x14ac:dyDescent="0.2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</row>
    <row r="854" spans="1:26" ht="12.75" x14ac:dyDescent="0.2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</row>
    <row r="855" spans="1:26" ht="12.75" x14ac:dyDescent="0.2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</row>
    <row r="856" spans="1:26" ht="12.75" x14ac:dyDescent="0.2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</row>
    <row r="857" spans="1:26" ht="12.75" x14ac:dyDescent="0.2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</row>
    <row r="858" spans="1:26" ht="12.75" x14ac:dyDescent="0.2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</row>
    <row r="859" spans="1:26" ht="12.75" x14ac:dyDescent="0.2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</row>
    <row r="860" spans="1:26" ht="12.75" x14ac:dyDescent="0.2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</row>
    <row r="861" spans="1:26" ht="12.75" x14ac:dyDescent="0.2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</row>
    <row r="862" spans="1:26" ht="12.75" x14ac:dyDescent="0.2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</row>
    <row r="863" spans="1:26" ht="12.75" x14ac:dyDescent="0.2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</row>
    <row r="864" spans="1:26" ht="12.75" x14ac:dyDescent="0.2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</row>
    <row r="865" spans="1:26" ht="12.75" x14ac:dyDescent="0.2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</row>
    <row r="866" spans="1:26" ht="12.75" x14ac:dyDescent="0.2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</row>
    <row r="867" spans="1:26" ht="12.75" x14ac:dyDescent="0.2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</row>
    <row r="868" spans="1:26" ht="12.75" x14ac:dyDescent="0.2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</row>
    <row r="869" spans="1:26" ht="12.75" x14ac:dyDescent="0.2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</row>
    <row r="870" spans="1:26" ht="12.75" x14ac:dyDescent="0.2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</row>
    <row r="871" spans="1:26" ht="12.75" x14ac:dyDescent="0.2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</row>
    <row r="872" spans="1:26" ht="12.75" x14ac:dyDescent="0.2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</row>
    <row r="873" spans="1:26" ht="12.75" x14ac:dyDescent="0.2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</row>
    <row r="874" spans="1:26" ht="12.75" x14ac:dyDescent="0.2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</row>
    <row r="875" spans="1:26" ht="12.75" x14ac:dyDescent="0.2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</row>
    <row r="876" spans="1:26" ht="12.75" x14ac:dyDescent="0.2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</row>
    <row r="877" spans="1:26" ht="12.75" x14ac:dyDescent="0.2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</row>
    <row r="878" spans="1:26" ht="12.75" x14ac:dyDescent="0.2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</row>
    <row r="879" spans="1:26" ht="12.75" x14ac:dyDescent="0.2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</row>
    <row r="880" spans="1:26" ht="12.75" x14ac:dyDescent="0.2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</row>
    <row r="881" spans="1:26" ht="12.75" x14ac:dyDescent="0.2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</row>
    <row r="882" spans="1:26" ht="12.75" x14ac:dyDescent="0.2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</row>
    <row r="883" spans="1:26" ht="12.75" x14ac:dyDescent="0.2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</row>
    <row r="884" spans="1:26" ht="12.75" x14ac:dyDescent="0.2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</row>
    <row r="885" spans="1:26" ht="12.75" x14ac:dyDescent="0.2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</row>
    <row r="886" spans="1:26" ht="12.75" x14ac:dyDescent="0.2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</row>
    <row r="887" spans="1:26" ht="12.75" x14ac:dyDescent="0.2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</row>
    <row r="888" spans="1:26" ht="12.75" x14ac:dyDescent="0.2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</row>
    <row r="889" spans="1:26" ht="12.75" x14ac:dyDescent="0.2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</row>
    <row r="890" spans="1:26" ht="12.75" x14ac:dyDescent="0.2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</row>
    <row r="891" spans="1:26" ht="12.75" x14ac:dyDescent="0.2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</row>
    <row r="892" spans="1:26" ht="12.75" x14ac:dyDescent="0.2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</row>
    <row r="893" spans="1:26" ht="12.75" x14ac:dyDescent="0.2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</row>
    <row r="894" spans="1:26" ht="12.75" x14ac:dyDescent="0.2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</row>
    <row r="895" spans="1:26" ht="12.75" x14ac:dyDescent="0.2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</row>
    <row r="896" spans="1:26" ht="12.75" x14ac:dyDescent="0.2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</row>
    <row r="897" spans="1:26" ht="12.75" x14ac:dyDescent="0.2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</row>
    <row r="898" spans="1:26" ht="12.75" x14ac:dyDescent="0.2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</row>
    <row r="899" spans="1:26" ht="12.75" x14ac:dyDescent="0.2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</row>
    <row r="900" spans="1:26" ht="12.75" x14ac:dyDescent="0.2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</row>
    <row r="901" spans="1:26" ht="12.75" x14ac:dyDescent="0.2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</row>
    <row r="902" spans="1:26" ht="12.75" x14ac:dyDescent="0.2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</row>
    <row r="903" spans="1:26" ht="12.75" x14ac:dyDescent="0.2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</row>
    <row r="904" spans="1:26" ht="12.75" x14ac:dyDescent="0.2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</row>
    <row r="905" spans="1:26" ht="12.75" x14ac:dyDescent="0.2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</row>
    <row r="906" spans="1:26" ht="12.75" x14ac:dyDescent="0.2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</row>
    <row r="907" spans="1:26" ht="12.75" x14ac:dyDescent="0.2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</row>
    <row r="908" spans="1:26" ht="12.75" x14ac:dyDescent="0.2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</row>
    <row r="909" spans="1:26" ht="12.75" x14ac:dyDescent="0.2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</row>
    <row r="910" spans="1:26" ht="12.75" x14ac:dyDescent="0.2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</row>
    <row r="911" spans="1:26" ht="12.75" x14ac:dyDescent="0.2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</row>
    <row r="912" spans="1:26" ht="12.75" x14ac:dyDescent="0.2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</row>
    <row r="913" spans="1:26" ht="12.75" x14ac:dyDescent="0.2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</row>
    <row r="914" spans="1:26" ht="12.75" x14ac:dyDescent="0.2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</row>
    <row r="915" spans="1:26" ht="12.75" x14ac:dyDescent="0.2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</row>
    <row r="916" spans="1:26" ht="12.75" x14ac:dyDescent="0.2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</row>
    <row r="917" spans="1:26" ht="12.75" x14ac:dyDescent="0.2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</row>
    <row r="918" spans="1:26" ht="12.75" x14ac:dyDescent="0.2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</row>
    <row r="919" spans="1:26" ht="12.75" x14ac:dyDescent="0.2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</row>
    <row r="920" spans="1:26" ht="12.75" x14ac:dyDescent="0.2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</row>
    <row r="921" spans="1:26" ht="12.75" x14ac:dyDescent="0.2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</row>
    <row r="922" spans="1:26" ht="12.75" x14ac:dyDescent="0.2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</row>
    <row r="923" spans="1:26" ht="12.75" x14ac:dyDescent="0.2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</row>
    <row r="924" spans="1:26" ht="12.75" x14ac:dyDescent="0.2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</row>
    <row r="925" spans="1:26" ht="12.75" x14ac:dyDescent="0.2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</row>
    <row r="926" spans="1:26" ht="12.75" x14ac:dyDescent="0.2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</row>
    <row r="927" spans="1:26" ht="12.75" x14ac:dyDescent="0.2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</row>
    <row r="928" spans="1:26" ht="12.75" x14ac:dyDescent="0.2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</row>
    <row r="929" spans="1:26" ht="12.75" x14ac:dyDescent="0.2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</row>
    <row r="930" spans="1:26" ht="12.75" x14ac:dyDescent="0.2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</row>
    <row r="931" spans="1:26" ht="12.75" x14ac:dyDescent="0.2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</row>
    <row r="932" spans="1:26" ht="12.75" x14ac:dyDescent="0.2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</row>
    <row r="933" spans="1:26" ht="12.75" x14ac:dyDescent="0.2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</row>
    <row r="934" spans="1:26" ht="12.75" x14ac:dyDescent="0.2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</row>
    <row r="935" spans="1:26" ht="12.75" x14ac:dyDescent="0.2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</row>
    <row r="936" spans="1:26" ht="12.75" x14ac:dyDescent="0.2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</row>
    <row r="937" spans="1:26" ht="12.75" x14ac:dyDescent="0.2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</row>
    <row r="938" spans="1:26" ht="12.75" x14ac:dyDescent="0.2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</row>
    <row r="939" spans="1:26" ht="12.75" x14ac:dyDescent="0.2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</row>
    <row r="940" spans="1:26" ht="12.75" x14ac:dyDescent="0.2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</row>
    <row r="941" spans="1:26" ht="12.75" x14ac:dyDescent="0.2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</row>
    <row r="942" spans="1:26" ht="12.75" x14ac:dyDescent="0.2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</row>
    <row r="943" spans="1:26" ht="12.75" x14ac:dyDescent="0.2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</row>
    <row r="944" spans="1:26" ht="12.75" x14ac:dyDescent="0.2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</row>
    <row r="945" spans="1:26" ht="12.75" x14ac:dyDescent="0.2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</row>
    <row r="946" spans="1:26" ht="12.75" x14ac:dyDescent="0.2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</row>
    <row r="947" spans="1:26" ht="12.75" x14ac:dyDescent="0.2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</row>
    <row r="948" spans="1:26" ht="12.75" x14ac:dyDescent="0.2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</row>
    <row r="949" spans="1:26" ht="12.75" x14ac:dyDescent="0.2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</row>
    <row r="950" spans="1:26" ht="12.75" x14ac:dyDescent="0.2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</row>
    <row r="951" spans="1:26" ht="12.75" x14ac:dyDescent="0.2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</row>
    <row r="952" spans="1:26" ht="12.75" x14ac:dyDescent="0.2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</row>
    <row r="953" spans="1:26" ht="12.75" x14ac:dyDescent="0.2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</row>
    <row r="954" spans="1:26" ht="12.75" x14ac:dyDescent="0.2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</row>
    <row r="955" spans="1:26" ht="12.75" x14ac:dyDescent="0.2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</row>
    <row r="956" spans="1:26" ht="12.75" x14ac:dyDescent="0.2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</row>
    <row r="957" spans="1:26" ht="12.75" x14ac:dyDescent="0.2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</row>
    <row r="958" spans="1:26" ht="12.75" x14ac:dyDescent="0.2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</row>
    <row r="959" spans="1:26" ht="12.75" x14ac:dyDescent="0.2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</row>
    <row r="960" spans="1:26" ht="12.75" x14ac:dyDescent="0.2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</row>
    <row r="961" spans="1:26" ht="12.75" x14ac:dyDescent="0.2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</row>
    <row r="962" spans="1:26" ht="12.75" x14ac:dyDescent="0.2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</row>
    <row r="963" spans="1:26" ht="12.75" x14ac:dyDescent="0.2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</row>
    <row r="964" spans="1:26" ht="12.75" x14ac:dyDescent="0.2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</row>
    <row r="965" spans="1:26" ht="12.75" x14ac:dyDescent="0.2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</row>
    <row r="966" spans="1:26" ht="12.75" x14ac:dyDescent="0.2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</row>
    <row r="967" spans="1:26" ht="12.75" x14ac:dyDescent="0.2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</row>
    <row r="968" spans="1:26" ht="12.75" x14ac:dyDescent="0.2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</row>
    <row r="969" spans="1:26" ht="12.75" x14ac:dyDescent="0.2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</row>
    <row r="970" spans="1:26" ht="12.75" x14ac:dyDescent="0.2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</row>
    <row r="971" spans="1:26" ht="12.75" x14ac:dyDescent="0.2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</row>
    <row r="972" spans="1:26" ht="12.75" x14ac:dyDescent="0.2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</row>
    <row r="973" spans="1:26" ht="12.75" x14ac:dyDescent="0.2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</row>
    <row r="974" spans="1:26" ht="12.75" x14ac:dyDescent="0.2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</row>
    <row r="975" spans="1:26" ht="12.75" x14ac:dyDescent="0.2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</row>
    <row r="976" spans="1:26" ht="12.75" x14ac:dyDescent="0.2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</row>
    <row r="977" spans="1:26" ht="12.75" x14ac:dyDescent="0.2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</row>
    <row r="978" spans="1:26" ht="12.75" x14ac:dyDescent="0.2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</row>
    <row r="979" spans="1:26" ht="12.75" x14ac:dyDescent="0.2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</row>
    <row r="980" spans="1:26" ht="12.75" x14ac:dyDescent="0.2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</row>
    <row r="981" spans="1:26" ht="12.75" x14ac:dyDescent="0.2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</row>
    <row r="982" spans="1:26" ht="12.75" x14ac:dyDescent="0.2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</row>
    <row r="983" spans="1:26" ht="12.75" x14ac:dyDescent="0.2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</row>
    <row r="984" spans="1:26" ht="12.75" x14ac:dyDescent="0.2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</row>
    <row r="985" spans="1:26" ht="12.75" x14ac:dyDescent="0.2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</row>
    <row r="986" spans="1:26" ht="12.75" x14ac:dyDescent="0.2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</row>
    <row r="987" spans="1:26" ht="12.75" x14ac:dyDescent="0.2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</row>
    <row r="988" spans="1:26" ht="12.75" x14ac:dyDescent="0.2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</row>
    <row r="989" spans="1:26" ht="12.75" x14ac:dyDescent="0.2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</row>
    <row r="990" spans="1:26" ht="12.75" x14ac:dyDescent="0.2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</row>
    <row r="991" spans="1:26" ht="12.75" x14ac:dyDescent="0.2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</row>
    <row r="992" spans="1:26" ht="12.75" x14ac:dyDescent="0.2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</row>
  </sheetData>
  <mergeCells count="3">
    <mergeCell ref="C14:D14"/>
    <mergeCell ref="F1:H1"/>
    <mergeCell ref="B12:F12"/>
  </mergeCells>
  <phoneticPr fontId="1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6"/>
  <sheetViews>
    <sheetView workbookViewId="0">
      <selection activeCell="D9" sqref="D9"/>
    </sheetView>
  </sheetViews>
  <sheetFormatPr baseColWidth="10" defaultColWidth="14.42578125" defaultRowHeight="15.75" customHeight="1" x14ac:dyDescent="0.2"/>
  <cols>
    <col min="6" max="6" width="17.85546875" customWidth="1"/>
    <col min="7" max="7" width="18.85546875" customWidth="1"/>
  </cols>
  <sheetData>
    <row r="1" spans="1:26" ht="15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x14ac:dyDescent="0.25">
      <c r="A2" s="12" t="s">
        <v>78</v>
      </c>
      <c r="B2" s="13" t="s">
        <v>79</v>
      </c>
      <c r="C2" s="1"/>
      <c r="D2" s="1"/>
      <c r="E2" s="1"/>
      <c r="F2" s="1"/>
      <c r="G2" s="5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x14ac:dyDescent="0.25">
      <c r="A3" s="12"/>
      <c r="B3" s="1"/>
      <c r="C3" s="1"/>
      <c r="D3" s="1"/>
      <c r="E3" s="1"/>
      <c r="F3" s="1"/>
      <c r="G3" s="97" t="s">
        <v>118</v>
      </c>
      <c r="H3" s="9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x14ac:dyDescent="0.25">
      <c r="A4" s="12"/>
      <c r="B4" s="1"/>
      <c r="C4" s="1"/>
      <c r="D4" s="1"/>
      <c r="E4" s="1"/>
      <c r="F4" s="38" t="s">
        <v>119</v>
      </c>
      <c r="G4" s="38" t="s">
        <v>120</v>
      </c>
      <c r="H4" s="38" t="s">
        <v>121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x14ac:dyDescent="0.25">
      <c r="A5" s="12"/>
      <c r="B5" s="1"/>
      <c r="C5" s="37" t="s">
        <v>122</v>
      </c>
      <c r="D5" s="37">
        <v>3.0499999999999999E-2</v>
      </c>
      <c r="E5" s="37" t="s">
        <v>118</v>
      </c>
      <c r="F5" s="17">
        <v>0.4</v>
      </c>
      <c r="G5" s="20">
        <f>D5-D9</f>
        <v>-0.54247000000000001</v>
      </c>
      <c r="H5" s="20">
        <f>F5*G5</f>
        <v>-0.21698800000000001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x14ac:dyDescent="0.25">
      <c r="A6" s="12"/>
      <c r="B6" s="1"/>
      <c r="C6" s="37" t="s">
        <v>123</v>
      </c>
      <c r="D6" s="37">
        <v>0.12009</v>
      </c>
      <c r="E6" s="37" t="s">
        <v>118</v>
      </c>
      <c r="F6" s="53">
        <v>0.3</v>
      </c>
      <c r="G6" s="20">
        <f>D6-D9</f>
        <v>-0.45287999999999995</v>
      </c>
      <c r="H6" s="20">
        <f>F6*G6</f>
        <v>-0.13586399999999998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x14ac:dyDescent="0.25">
      <c r="A7" s="12"/>
      <c r="B7" s="1"/>
      <c r="C7" s="37" t="s">
        <v>124</v>
      </c>
      <c r="D7" s="37">
        <v>5.6410000000000002E-2</v>
      </c>
      <c r="E7" s="37" t="s">
        <v>118</v>
      </c>
      <c r="F7" s="54">
        <v>0.1</v>
      </c>
      <c r="G7" s="20">
        <f>D7-D9</f>
        <v>-0.51656000000000002</v>
      </c>
      <c r="H7" s="20">
        <f>F7*G7</f>
        <v>-5.1656000000000007E-2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x14ac:dyDescent="0.25">
      <c r="A8" s="12"/>
      <c r="B8" s="1"/>
      <c r="C8" s="37" t="s">
        <v>125</v>
      </c>
      <c r="D8" s="37">
        <v>0.30719000000000002</v>
      </c>
      <c r="E8" s="37" t="s">
        <v>118</v>
      </c>
      <c r="F8" s="55">
        <v>0.2</v>
      </c>
      <c r="G8" s="20">
        <f>D8-D9</f>
        <v>-0.26577999999999996</v>
      </c>
      <c r="H8" s="20">
        <f>F8*G8</f>
        <v>-5.3155999999999995E-2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x14ac:dyDescent="0.25">
      <c r="A9" s="12"/>
      <c r="B9" s="1"/>
      <c r="C9" s="37" t="s">
        <v>126</v>
      </c>
      <c r="D9" s="37">
        <v>0.57296999999999998</v>
      </c>
      <c r="E9" s="37" t="s">
        <v>118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x14ac:dyDescent="0.25">
      <c r="A10" s="12"/>
      <c r="B10" s="1"/>
      <c r="C10" s="1"/>
      <c r="D10" s="1"/>
      <c r="E10" s="1"/>
      <c r="F10" s="56" t="s">
        <v>127</v>
      </c>
      <c r="G10" s="57"/>
      <c r="H10" s="5">
        <f>SUM(H5:H8)</f>
        <v>-0.45766399999999996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x14ac:dyDescent="0.25">
      <c r="A11" s="12"/>
      <c r="B11" s="13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</sheetData>
  <mergeCells count="1">
    <mergeCell ref="G3:H3"/>
  </mergeCells>
  <phoneticPr fontId="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Huella de Carbono</vt:lpstr>
      <vt:lpstr>1.1. Usos suelo</vt:lpstr>
      <vt:lpstr>1.3. Funcionamiento</vt:lpstr>
      <vt:lpstr>2.2.2 Parques y jardines</vt:lpstr>
      <vt:lpstr>2.3 Viviendas</vt:lpstr>
      <vt:lpstr>2.4.2 Residuos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sobrino</dc:creator>
  <cp:lastModifiedBy>María Teresa Quecedo Llanos</cp:lastModifiedBy>
  <dcterms:created xsi:type="dcterms:W3CDTF">2017-06-13T12:44:58Z</dcterms:created>
  <dcterms:modified xsi:type="dcterms:W3CDTF">2018-03-19T13:30:10Z</dcterms:modified>
</cp:coreProperties>
</file>