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io de Desarrollo Rural y Reto Demográfico\Periodo 2021-2027\comités de seguimiento\comité noviembre 25\"/>
    </mc:Choice>
  </mc:AlternateContent>
  <bookViews>
    <workbookView xWindow="0" yWindow="0" windowWidth="28800" windowHeight="10380"/>
  </bookViews>
  <sheets>
    <sheet name="pag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0" i="1"/>
  <c r="P13" i="1"/>
  <c r="P14" i="1"/>
  <c r="P15" i="1"/>
  <c r="P18" i="1"/>
  <c r="P19" i="1"/>
  <c r="P20" i="1"/>
  <c r="P22" i="1"/>
  <c r="P23" i="1"/>
  <c r="P27" i="1"/>
  <c r="P29" i="1"/>
  <c r="P30" i="1"/>
  <c r="P32" i="1"/>
  <c r="P33" i="1"/>
  <c r="P34" i="1"/>
  <c r="P35" i="1"/>
  <c r="P36" i="1"/>
  <c r="P37" i="1"/>
  <c r="P38" i="1"/>
  <c r="P39" i="1"/>
  <c r="P40" i="1"/>
  <c r="P41" i="1"/>
  <c r="P42" i="1"/>
  <c r="E42" i="1"/>
  <c r="D42" i="1"/>
  <c r="F41" i="1"/>
  <c r="E41" i="1"/>
  <c r="E39" i="1" s="1"/>
  <c r="F40" i="1"/>
  <c r="F39" i="1" s="1"/>
  <c r="D39" i="1"/>
  <c r="F38" i="1"/>
  <c r="F37" i="1"/>
  <c r="F36" i="1" s="1"/>
  <c r="E36" i="1"/>
  <c r="D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E13" i="1"/>
  <c r="F12" i="1"/>
  <c r="F11" i="1"/>
  <c r="F10" i="1"/>
  <c r="F9" i="1"/>
  <c r="F8" i="1"/>
  <c r="F7" i="1"/>
  <c r="F6" i="1"/>
  <c r="E6" i="1"/>
  <c r="D6" i="1"/>
  <c r="D4" i="1" s="1"/>
  <c r="F5" i="1"/>
  <c r="E4" i="1"/>
  <c r="F4" i="1" s="1"/>
  <c r="L42" i="1"/>
  <c r="K42" i="1"/>
  <c r="J42" i="1"/>
  <c r="I42" i="1"/>
  <c r="H42" i="1"/>
  <c r="G42" i="1"/>
  <c r="L41" i="1"/>
  <c r="K41" i="1"/>
  <c r="J41" i="1"/>
  <c r="I41" i="1"/>
  <c r="H41" i="1"/>
  <c r="G41" i="1"/>
  <c r="L40" i="1"/>
  <c r="K40" i="1"/>
  <c r="J40" i="1"/>
  <c r="I40" i="1"/>
  <c r="H40" i="1"/>
  <c r="H39" i="1" s="1"/>
  <c r="G40" i="1"/>
  <c r="G39" i="1" s="1"/>
  <c r="L38" i="1"/>
  <c r="K38" i="1"/>
  <c r="J38" i="1"/>
  <c r="I38" i="1"/>
  <c r="H38" i="1"/>
  <c r="G38" i="1"/>
  <c r="L37" i="1"/>
  <c r="K37" i="1"/>
  <c r="K36" i="1" s="1"/>
  <c r="J37" i="1"/>
  <c r="J36" i="1" s="1"/>
  <c r="I37" i="1"/>
  <c r="H37" i="1"/>
  <c r="G37" i="1"/>
  <c r="L35" i="1"/>
  <c r="K35" i="1"/>
  <c r="J35" i="1"/>
  <c r="I35" i="1"/>
  <c r="H35" i="1"/>
  <c r="G35" i="1"/>
  <c r="L34" i="1"/>
  <c r="K34" i="1"/>
  <c r="J34" i="1"/>
  <c r="I34" i="1"/>
  <c r="H34" i="1"/>
  <c r="G34" i="1"/>
  <c r="L33" i="1"/>
  <c r="K33" i="1"/>
  <c r="J33" i="1"/>
  <c r="I33" i="1"/>
  <c r="H33" i="1"/>
  <c r="G33" i="1"/>
  <c r="L32" i="1"/>
  <c r="K32" i="1"/>
  <c r="J32" i="1"/>
  <c r="I32" i="1"/>
  <c r="H32" i="1"/>
  <c r="G32" i="1"/>
  <c r="L31" i="1"/>
  <c r="K31" i="1"/>
  <c r="J31" i="1"/>
  <c r="H31" i="1"/>
  <c r="G31" i="1"/>
  <c r="L30" i="1"/>
  <c r="K30" i="1"/>
  <c r="J30" i="1"/>
  <c r="I30" i="1"/>
  <c r="H30" i="1"/>
  <c r="G30" i="1"/>
  <c r="L29" i="1"/>
  <c r="K29" i="1"/>
  <c r="J29" i="1"/>
  <c r="I29" i="1"/>
  <c r="H29" i="1"/>
  <c r="G29" i="1"/>
  <c r="L28" i="1"/>
  <c r="K28" i="1"/>
  <c r="J28" i="1"/>
  <c r="H28" i="1"/>
  <c r="G28" i="1"/>
  <c r="L27" i="1"/>
  <c r="L26" i="1" s="1"/>
  <c r="K27" i="1"/>
  <c r="K26" i="1" s="1"/>
  <c r="J27" i="1"/>
  <c r="I27" i="1"/>
  <c r="H27" i="1"/>
  <c r="H26" i="1" s="1"/>
  <c r="G27" i="1"/>
  <c r="L25" i="1"/>
  <c r="K25" i="1"/>
  <c r="J25" i="1"/>
  <c r="H25" i="1"/>
  <c r="G25" i="1"/>
  <c r="L24" i="1"/>
  <c r="K24" i="1"/>
  <c r="J24" i="1"/>
  <c r="H24" i="1"/>
  <c r="G24" i="1"/>
  <c r="L23" i="1"/>
  <c r="K23" i="1"/>
  <c r="J23" i="1"/>
  <c r="I23" i="1"/>
  <c r="H23" i="1"/>
  <c r="G23" i="1"/>
  <c r="L22" i="1"/>
  <c r="K22" i="1"/>
  <c r="K21" i="1" s="1"/>
  <c r="J22" i="1"/>
  <c r="J21" i="1" s="1"/>
  <c r="I22" i="1"/>
  <c r="I21" i="1" s="1"/>
  <c r="H22" i="1"/>
  <c r="G22" i="1"/>
  <c r="L20" i="1"/>
  <c r="K20" i="1"/>
  <c r="J20" i="1"/>
  <c r="I20" i="1"/>
  <c r="H20" i="1"/>
  <c r="G20" i="1"/>
  <c r="L19" i="1"/>
  <c r="K19" i="1"/>
  <c r="J19" i="1"/>
  <c r="I19" i="1"/>
  <c r="H19" i="1"/>
  <c r="G19" i="1"/>
  <c r="N18" i="1"/>
  <c r="M18" i="1"/>
  <c r="L17" i="1"/>
  <c r="L16" i="1" s="1"/>
  <c r="K17" i="1"/>
  <c r="J17" i="1"/>
  <c r="J16" i="1" s="1"/>
  <c r="M17" i="1"/>
  <c r="N17" i="1" s="1"/>
  <c r="H17" i="1"/>
  <c r="H16" i="1" s="1"/>
  <c r="G17" i="1"/>
  <c r="G16" i="1" s="1"/>
  <c r="K16" i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H12" i="1"/>
  <c r="G12" i="1"/>
  <c r="L11" i="1"/>
  <c r="K11" i="1"/>
  <c r="J11" i="1"/>
  <c r="H11" i="1"/>
  <c r="G11" i="1"/>
  <c r="L10" i="1"/>
  <c r="K10" i="1"/>
  <c r="J10" i="1"/>
  <c r="I10" i="1"/>
  <c r="H10" i="1"/>
  <c r="G10" i="1"/>
  <c r="L9" i="1"/>
  <c r="K9" i="1"/>
  <c r="J9" i="1"/>
  <c r="H9" i="1"/>
  <c r="G9" i="1"/>
  <c r="L8" i="1"/>
  <c r="K8" i="1"/>
  <c r="J8" i="1"/>
  <c r="H8" i="1"/>
  <c r="G8" i="1"/>
  <c r="L7" i="1"/>
  <c r="K7" i="1"/>
  <c r="J7" i="1"/>
  <c r="H7" i="1"/>
  <c r="G7" i="1"/>
  <c r="L6" i="1"/>
  <c r="K6" i="1"/>
  <c r="J6" i="1"/>
  <c r="I6" i="1"/>
  <c r="H6" i="1"/>
  <c r="G6" i="1"/>
  <c r="L5" i="1"/>
  <c r="K5" i="1"/>
  <c r="J5" i="1"/>
  <c r="H5" i="1"/>
  <c r="G5" i="1"/>
  <c r="G4" i="1" s="1"/>
  <c r="P17" i="1" l="1"/>
  <c r="M22" i="1"/>
  <c r="G36" i="1"/>
  <c r="J39" i="1"/>
  <c r="M41" i="1"/>
  <c r="N41" i="1" s="1"/>
  <c r="H36" i="1"/>
  <c r="K39" i="1"/>
  <c r="H4" i="1"/>
  <c r="M8" i="1"/>
  <c r="M12" i="1"/>
  <c r="M38" i="1"/>
  <c r="N38" i="1" s="1"/>
  <c r="E43" i="1"/>
  <c r="F21" i="1"/>
  <c r="D43" i="1"/>
  <c r="F42" i="1"/>
  <c r="F43" i="1" s="1"/>
  <c r="J26" i="1"/>
  <c r="M28" i="1"/>
  <c r="M32" i="1"/>
  <c r="N32" i="1" s="1"/>
  <c r="I36" i="1"/>
  <c r="I39" i="1"/>
  <c r="M20" i="1"/>
  <c r="N20" i="1" s="1"/>
  <c r="M35" i="1"/>
  <c r="N35" i="1" s="1"/>
  <c r="M7" i="1"/>
  <c r="M11" i="1"/>
  <c r="M15" i="1"/>
  <c r="N15" i="1" s="1"/>
  <c r="M25" i="1"/>
  <c r="L36" i="1"/>
  <c r="L39" i="1"/>
  <c r="M19" i="1"/>
  <c r="N19" i="1" s="1"/>
  <c r="G21" i="1"/>
  <c r="M30" i="1"/>
  <c r="N30" i="1" s="1"/>
  <c r="M34" i="1"/>
  <c r="N34" i="1" s="1"/>
  <c r="I4" i="1"/>
  <c r="J4" i="1"/>
  <c r="M6" i="1"/>
  <c r="N6" i="1" s="1"/>
  <c r="M10" i="1"/>
  <c r="N10" i="1" s="1"/>
  <c r="M14" i="1"/>
  <c r="N14" i="1" s="1"/>
  <c r="H21" i="1"/>
  <c r="M24" i="1"/>
  <c r="G26" i="1"/>
  <c r="G43" i="1" s="1"/>
  <c r="M31" i="1"/>
  <c r="K4" i="1"/>
  <c r="M29" i="1"/>
  <c r="N29" i="1" s="1"/>
  <c r="M33" i="1"/>
  <c r="N33" i="1" s="1"/>
  <c r="L4" i="1"/>
  <c r="M9" i="1"/>
  <c r="M13" i="1"/>
  <c r="N13" i="1" s="1"/>
  <c r="M23" i="1"/>
  <c r="N23" i="1" s="1"/>
  <c r="I26" i="1"/>
  <c r="M42" i="1"/>
  <c r="N22" i="1"/>
  <c r="K43" i="1"/>
  <c r="N42" i="1"/>
  <c r="I16" i="1"/>
  <c r="M16" i="1" s="1"/>
  <c r="M5" i="1"/>
  <c r="L21" i="1"/>
  <c r="M27" i="1"/>
  <c r="N27" i="1" s="1"/>
  <c r="M37" i="1"/>
  <c r="M40" i="1"/>
  <c r="N31" i="1" l="1"/>
  <c r="P31" i="1"/>
  <c r="M26" i="1"/>
  <c r="N28" i="1"/>
  <c r="P28" i="1"/>
  <c r="N25" i="1"/>
  <c r="P25" i="1"/>
  <c r="N24" i="1"/>
  <c r="P24" i="1"/>
  <c r="N16" i="1"/>
  <c r="P16" i="1"/>
  <c r="N12" i="1"/>
  <c r="P12" i="1"/>
  <c r="N11" i="1"/>
  <c r="P11" i="1"/>
  <c r="N9" i="1"/>
  <c r="P9" i="1"/>
  <c r="N8" i="1"/>
  <c r="P8" i="1"/>
  <c r="N7" i="1"/>
  <c r="P7" i="1"/>
  <c r="N5" i="1"/>
  <c r="P5" i="1"/>
  <c r="H43" i="1"/>
  <c r="M21" i="1"/>
  <c r="M4" i="1"/>
  <c r="L43" i="1"/>
  <c r="J43" i="1"/>
  <c r="N40" i="1"/>
  <c r="M39" i="1"/>
  <c r="N37" i="1"/>
  <c r="M36" i="1"/>
  <c r="N36" i="1" s="1"/>
  <c r="I43" i="1"/>
  <c r="N26" i="1" l="1"/>
  <c r="P26" i="1"/>
  <c r="N21" i="1"/>
  <c r="P21" i="1"/>
  <c r="N4" i="1"/>
  <c r="P4" i="1"/>
  <c r="N39" i="1"/>
  <c r="M43" i="1"/>
  <c r="N43" i="1" l="1"/>
  <c r="P43" i="1"/>
</calcChain>
</file>

<file path=xl/sharedStrings.xml><?xml version="1.0" encoding="utf-8"?>
<sst xmlns="http://schemas.openxmlformats.org/spreadsheetml/2006/main" count="77" uniqueCount="67">
  <si>
    <t>Artículo Reglamento Plan Estratégico</t>
  </si>
  <si>
    <t>Código ficha de intervención</t>
  </si>
  <si>
    <r>
      <t>Descripción de la intervención</t>
    </r>
    <r>
      <rPr>
        <i/>
        <sz val="10"/>
        <color rgb="FFFF0000"/>
        <rFont val="Calibri"/>
        <family val="2"/>
        <scheme val="minor"/>
      </rPr>
      <t xml:space="preserve">   </t>
    </r>
    <r>
      <rPr>
        <i/>
        <sz val="10"/>
        <color theme="1"/>
        <rFont val="Calibri"/>
        <family val="2"/>
        <scheme val="minor"/>
      </rPr>
      <t xml:space="preserve">                                                      </t>
    </r>
  </si>
  <si>
    <t>TOTAL</t>
  </si>
  <si>
    <t>art 65 COMPROMISOS MEDIOAMBIENTALES, CLIMÁTICOS Y DE GESTIÓN</t>
  </si>
  <si>
    <t>Agroambientales</t>
  </si>
  <si>
    <t>6501.2</t>
  </si>
  <si>
    <t>Cultivos sostenibles</t>
  </si>
  <si>
    <t>Dosificación variable</t>
  </si>
  <si>
    <t>6501.4</t>
  </si>
  <si>
    <t>Apicultura para la biodiversidad</t>
  </si>
  <si>
    <t>Mantenimiento de la biodiversidad en viñedo y olivar</t>
  </si>
  <si>
    <t>Lucha alternativa a la lucha química</t>
  </si>
  <si>
    <t>Compromisos de mantenimiento de forestación</t>
  </si>
  <si>
    <t xml:space="preserve">Compromisos de gestión agroambiental en agricultura ecológica </t>
  </si>
  <si>
    <t>Compromisos de bienestar animal</t>
  </si>
  <si>
    <t>Lobo</t>
  </si>
  <si>
    <t>6505.1</t>
  </si>
  <si>
    <t>Conservacion de recursos genéticos</t>
  </si>
  <si>
    <t>art 66 ZONAS CON LIMITACIONES NATURALES U OTRAS LIMITACIONES ESPECÍFICAS</t>
  </si>
  <si>
    <t xml:space="preserve">Ayudas a zonas con limitaciones naturales </t>
  </si>
  <si>
    <t>Art. 68 INVERSIONES</t>
  </si>
  <si>
    <t>6841.1</t>
  </si>
  <si>
    <t>Inversiones en explotaciones agrarias</t>
  </si>
  <si>
    <t>OJO QUE NO SALE AUTOMÁTICO PQ ESTÁN MEZCLADAS</t>
  </si>
  <si>
    <t>Inversiones en entidades asociativas</t>
  </si>
  <si>
    <t>6842.2</t>
  </si>
  <si>
    <t xml:space="preserve">Inversiones en transformación, comercialización y/o desarrollo de productos agrarios </t>
  </si>
  <si>
    <t>6843.1</t>
  </si>
  <si>
    <t>Inversiones en intraestructuras de regadíos con objetivo medioambiental</t>
  </si>
  <si>
    <t>6843.2</t>
  </si>
  <si>
    <t>Inversiones en infraestructuras agrarias competitividad</t>
  </si>
  <si>
    <t>Regadíos</t>
  </si>
  <si>
    <t>ojo que los IU PUEDEN ESTAR MEZCLADOS. NO AUTOMÁTICO</t>
  </si>
  <si>
    <t>Concentración parcelaria</t>
  </si>
  <si>
    <t>Caminos</t>
  </si>
  <si>
    <t>Inversiones en servicios básicos medio natural</t>
  </si>
  <si>
    <t>Inversiones forestales no productivas por superficie incluidos los proyectos de conservacion forestales</t>
  </si>
  <si>
    <t>6881.1</t>
  </si>
  <si>
    <t>Inversiones forestales no productivas en repoblación forestal y sistemas agroforestales</t>
  </si>
  <si>
    <t>6881.2</t>
  </si>
  <si>
    <t>Inversiones forestales: prevención de daños forestales</t>
  </si>
  <si>
    <t>6881.3</t>
  </si>
  <si>
    <t>Inversiones forestales no productivas en restauración de daños forestales</t>
  </si>
  <si>
    <t>6881.4</t>
  </si>
  <si>
    <t>Inversiones forestales no productivas: actuaciones silvícolas con objetivos ambientales</t>
  </si>
  <si>
    <t>Art. 69 EMPRENDIMIENTO</t>
  </si>
  <si>
    <t>6961.1</t>
  </si>
  <si>
    <t>Establecimiento de jóvenes agricultores y agricultoras</t>
  </si>
  <si>
    <t>Art. 71 COOPERACIÓN</t>
  </si>
  <si>
    <t>Creación de Grupos Operativos EIP-Agri</t>
  </si>
  <si>
    <t>Otras formas de cooperación</t>
  </si>
  <si>
    <t>Cooperación para el medio ambiente</t>
  </si>
  <si>
    <t>LEADER</t>
  </si>
  <si>
    <t>Art.72 INTERCAMBIO DE CONOCIMIENTOS E INFORMACIÓN</t>
  </si>
  <si>
    <t xml:space="preserve">Formación </t>
  </si>
  <si>
    <t>Campos demostrativos</t>
  </si>
  <si>
    <t>Asesoramiento</t>
  </si>
  <si>
    <t>Tutores</t>
  </si>
  <si>
    <t>Asistencia técnica</t>
  </si>
  <si>
    <t>GPT COFINANCIADO</t>
  </si>
  <si>
    <t>ADICIONAL</t>
  </si>
  <si>
    <t>PROGRAMADO</t>
  </si>
  <si>
    <t>PENDIENTE</t>
  </si>
  <si>
    <t xml:space="preserve">% EJECUCIÓN </t>
  </si>
  <si>
    <t>EJECUCIÓN</t>
  </si>
  <si>
    <r>
      <t xml:space="preserve">PEPAC 2023-27 La Rioja </t>
    </r>
    <r>
      <rPr>
        <i/>
        <sz val="10"/>
        <rFont val="Arial"/>
        <family val="2"/>
      </rPr>
      <t>(v4)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</si>
</sst>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right" vertical="center"/>
    </xf>
    <xf numFmtId="4" fontId="4" fillId="4" borderId="10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right" vertical="center"/>
    </xf>
    <xf numFmtId="4" fontId="3" fillId="4" borderId="17" xfId="0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right" vertical="center"/>
    </xf>
    <xf numFmtId="4" fontId="3" fillId="4" borderId="10" xfId="0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right" vertical="center"/>
    </xf>
    <xf numFmtId="4" fontId="3" fillId="4" borderId="25" xfId="0" applyNumberFormat="1" applyFont="1" applyFill="1" applyBorder="1" applyAlignment="1">
      <alignment horizontal="right" vertical="center"/>
    </xf>
    <xf numFmtId="4" fontId="3" fillId="4" borderId="21" xfId="0" applyNumberFormat="1" applyFont="1" applyFill="1" applyBorder="1" applyAlignment="1">
      <alignment horizontal="right" vertical="center"/>
    </xf>
    <xf numFmtId="4" fontId="8" fillId="4" borderId="7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right" vertical="center"/>
    </xf>
    <xf numFmtId="4" fontId="3" fillId="4" borderId="1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right" vertical="center"/>
    </xf>
    <xf numFmtId="4" fontId="5" fillId="5" borderId="17" xfId="0" applyNumberFormat="1" applyFont="1" applyFill="1" applyBorder="1" applyAlignment="1">
      <alignment horizontal="right" vertical="center"/>
    </xf>
    <xf numFmtId="4" fontId="3" fillId="5" borderId="17" xfId="0" applyNumberFormat="1" applyFont="1" applyFill="1" applyBorder="1" applyAlignment="1">
      <alignment horizontal="right" vertical="center"/>
    </xf>
    <xf numFmtId="4" fontId="3" fillId="5" borderId="1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0" fontId="3" fillId="4" borderId="7" xfId="0" applyNumberFormat="1" applyFont="1" applyFill="1" applyBorder="1" applyAlignment="1">
      <alignment horizontal="right" vertical="center"/>
    </xf>
    <xf numFmtId="10" fontId="4" fillId="4" borderId="10" xfId="0" applyNumberFormat="1" applyFont="1" applyFill="1" applyBorder="1" applyAlignment="1">
      <alignment horizontal="right" vertical="center"/>
    </xf>
    <xf numFmtId="10" fontId="9" fillId="4" borderId="10" xfId="0" applyNumberFormat="1" applyFont="1" applyFill="1" applyBorder="1" applyAlignment="1">
      <alignment horizontal="right" vertical="center"/>
    </xf>
    <xf numFmtId="10" fontId="5" fillId="4" borderId="7" xfId="0" applyNumberFormat="1" applyFont="1" applyFill="1" applyBorder="1" applyAlignment="1">
      <alignment horizontal="right" vertical="center"/>
    </xf>
    <xf numFmtId="10" fontId="3" fillId="4" borderId="10" xfId="0" applyNumberFormat="1" applyFont="1" applyFill="1" applyBorder="1" applyAlignment="1">
      <alignment horizontal="right" vertical="center"/>
    </xf>
    <xf numFmtId="10" fontId="10" fillId="4" borderId="10" xfId="0" applyNumberFormat="1" applyFont="1" applyFill="1" applyBorder="1" applyAlignment="1">
      <alignment horizontal="right" vertical="center"/>
    </xf>
    <xf numFmtId="10" fontId="3" fillId="4" borderId="21" xfId="0" applyNumberFormat="1" applyFont="1" applyFill="1" applyBorder="1" applyAlignment="1">
      <alignment horizontal="right" vertical="center"/>
    </xf>
    <xf numFmtId="10" fontId="3" fillId="4" borderId="15" xfId="0" applyNumberFormat="1" applyFont="1" applyFill="1" applyBorder="1" applyAlignment="1">
      <alignment horizontal="right" vertical="center"/>
    </xf>
    <xf numFmtId="10" fontId="4" fillId="4" borderId="15" xfId="0" applyNumberFormat="1" applyFont="1" applyFill="1" applyBorder="1" applyAlignment="1">
      <alignment horizontal="right" vertical="center"/>
    </xf>
    <xf numFmtId="10" fontId="3" fillId="4" borderId="17" xfId="0" applyNumberFormat="1" applyFont="1" applyFill="1" applyBorder="1" applyAlignment="1">
      <alignment horizontal="right" vertical="center"/>
    </xf>
    <xf numFmtId="10" fontId="3" fillId="5" borderId="17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%20de%20Desarrollo%20Rural%20y%20Reto%20Demogr&#225;fico/Periodo%202021-2027/ejecuci&#243;n/ejecuci&#243;n%20PEP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ºT2024"/>
      <sheetName val="2ºT2024"/>
      <sheetName val="3ºT2024"/>
      <sheetName val="4ºT2024"/>
      <sheetName val="2024"/>
      <sheetName val="1ºT2025"/>
      <sheetName val="2ºT2025"/>
      <sheetName val="3ºT2025"/>
      <sheetName val="4ºT2025"/>
      <sheetName val="2025"/>
      <sheetName val="1ºT2026"/>
      <sheetName val="2ºT2026"/>
      <sheetName val="3ºT2026"/>
      <sheetName val="4ºT2026"/>
      <sheetName val="2026"/>
      <sheetName val="1ºT2027"/>
      <sheetName val="2ºT2027"/>
      <sheetName val="3ºT2027"/>
      <sheetName val="4ºT2027"/>
      <sheetName val="2027"/>
      <sheetName val="1ºT2028"/>
      <sheetName val="2ºT2028"/>
      <sheetName val="3ºT2028"/>
      <sheetName val="4ºT2028"/>
      <sheetName val="2028"/>
      <sheetName val="1ºT2029"/>
      <sheetName val="2ºT2029"/>
      <sheetName val="3ºT2029"/>
      <sheetName val="4ºT2029"/>
      <sheetName val="2029"/>
      <sheetName val="total pepac"/>
      <sheetName val="EJECUCIÓN"/>
      <sheetName val="Hoja1"/>
      <sheetName val="Presupuestos"/>
      <sheetName val="compromisos"/>
      <sheetName val="pagos"/>
      <sheetName val="año feader 2024"/>
      <sheetName val="año feader 2025"/>
      <sheetName val="año feader 2026"/>
    </sheetNames>
    <sheetDataSet>
      <sheetData sheetId="0"/>
      <sheetData sheetId="1"/>
      <sheetData sheetId="2"/>
      <sheetData sheetId="3"/>
      <sheetData sheetId="4">
        <row r="6">
          <cell r="S6">
            <v>901358.18</v>
          </cell>
        </row>
        <row r="7">
          <cell r="S7">
            <v>130837.04</v>
          </cell>
        </row>
        <row r="8">
          <cell r="S8">
            <v>41521.519999999997</v>
          </cell>
        </row>
        <row r="9">
          <cell r="S9">
            <v>38390.76</v>
          </cell>
        </row>
        <row r="10">
          <cell r="S10">
            <v>115448</v>
          </cell>
        </row>
        <row r="11">
          <cell r="S11">
            <v>498394.68000000005</v>
          </cell>
        </row>
        <row r="14">
          <cell r="S14">
            <v>653028.66222222219</v>
          </cell>
        </row>
        <row r="19">
          <cell r="S19">
            <v>1556134.81</v>
          </cell>
        </row>
        <row r="40">
          <cell r="S40">
            <v>495375.97000000003</v>
          </cell>
        </row>
        <row r="41">
          <cell r="S41">
            <v>227765.45</v>
          </cell>
        </row>
        <row r="42">
          <cell r="S42">
            <v>221363.15</v>
          </cell>
        </row>
        <row r="43">
          <cell r="S43">
            <v>0</v>
          </cell>
        </row>
        <row r="50">
          <cell r="S50">
            <v>818482.19</v>
          </cell>
        </row>
        <row r="52">
          <cell r="S52">
            <v>0</v>
          </cell>
        </row>
        <row r="56">
          <cell r="S56">
            <v>0</v>
          </cell>
        </row>
        <row r="61">
          <cell r="S61">
            <v>0</v>
          </cell>
        </row>
        <row r="66">
          <cell r="S66">
            <v>0</v>
          </cell>
        </row>
        <row r="67">
          <cell r="S67">
            <v>0</v>
          </cell>
        </row>
        <row r="69">
          <cell r="S69">
            <v>0</v>
          </cell>
        </row>
        <row r="71">
          <cell r="S71">
            <v>1540968.098888889</v>
          </cell>
        </row>
        <row r="76">
          <cell r="S76">
            <v>0</v>
          </cell>
        </row>
        <row r="85">
          <cell r="S85">
            <v>0</v>
          </cell>
        </row>
        <row r="94">
          <cell r="S94">
            <v>0</v>
          </cell>
        </row>
        <row r="101">
          <cell r="S101">
            <v>4520.29</v>
          </cell>
        </row>
        <row r="110">
          <cell r="S110">
            <v>0</v>
          </cell>
        </row>
        <row r="115">
          <cell r="S115">
            <v>0</v>
          </cell>
        </row>
        <row r="118">
          <cell r="S118">
            <v>0</v>
          </cell>
        </row>
        <row r="121">
          <cell r="S121">
            <v>0</v>
          </cell>
        </row>
        <row r="124">
          <cell r="S124">
            <v>0</v>
          </cell>
        </row>
        <row r="126">
          <cell r="S126">
            <v>0</v>
          </cell>
        </row>
        <row r="129">
          <cell r="S129">
            <v>0</v>
          </cell>
        </row>
        <row r="133">
          <cell r="S133">
            <v>0</v>
          </cell>
        </row>
        <row r="134">
          <cell r="S134">
            <v>187127.98</v>
          </cell>
        </row>
        <row r="135">
          <cell r="S135">
            <v>0</v>
          </cell>
        </row>
      </sheetData>
      <sheetData sheetId="5"/>
      <sheetData sheetId="6"/>
      <sheetData sheetId="7"/>
      <sheetData sheetId="8"/>
      <sheetData sheetId="9">
        <row r="6">
          <cell r="S6">
            <v>1055490.1400000001</v>
          </cell>
        </row>
        <row r="7">
          <cell r="S7">
            <v>190016.57</v>
          </cell>
        </row>
        <row r="8">
          <cell r="S8">
            <v>41710.5</v>
          </cell>
        </row>
        <row r="9">
          <cell r="S9">
            <v>47458.78</v>
          </cell>
        </row>
        <row r="10">
          <cell r="S10">
            <v>116668</v>
          </cell>
        </row>
        <row r="11">
          <cell r="S11">
            <v>558104.49</v>
          </cell>
        </row>
        <row r="14">
          <cell r="S14">
            <v>552940.71</v>
          </cell>
        </row>
        <row r="19">
          <cell r="S19">
            <v>1616885.7200000002</v>
          </cell>
        </row>
        <row r="40">
          <cell r="S40">
            <v>482045.2</v>
          </cell>
        </row>
        <row r="41">
          <cell r="S41">
            <v>242424</v>
          </cell>
        </row>
        <row r="42">
          <cell r="S42">
            <v>221258.14</v>
          </cell>
        </row>
        <row r="43">
          <cell r="S43">
            <v>0</v>
          </cell>
        </row>
        <row r="50">
          <cell r="S50">
            <v>801460.58</v>
          </cell>
        </row>
        <row r="52">
          <cell r="S52">
            <v>236364.71000000002</v>
          </cell>
        </row>
        <row r="56">
          <cell r="S56">
            <v>0</v>
          </cell>
        </row>
        <row r="61">
          <cell r="S61">
            <v>0</v>
          </cell>
        </row>
        <row r="66">
          <cell r="S66">
            <v>494595.02</v>
          </cell>
        </row>
        <row r="67">
          <cell r="S67">
            <v>0</v>
          </cell>
        </row>
        <row r="69">
          <cell r="S69">
            <v>0</v>
          </cell>
        </row>
        <row r="71">
          <cell r="S71">
            <v>1104465.4000000001</v>
          </cell>
        </row>
        <row r="76">
          <cell r="S76">
            <v>0</v>
          </cell>
        </row>
        <row r="85">
          <cell r="S85">
            <v>495129.19000000006</v>
          </cell>
        </row>
        <row r="94">
          <cell r="S94">
            <v>80390.679999999993</v>
          </cell>
        </row>
        <row r="101">
          <cell r="S101">
            <v>30570.55</v>
          </cell>
        </row>
        <row r="110">
          <cell r="S110">
            <v>0</v>
          </cell>
        </row>
        <row r="115">
          <cell r="S115">
            <v>0</v>
          </cell>
        </row>
        <row r="118">
          <cell r="S118">
            <v>0</v>
          </cell>
        </row>
        <row r="121">
          <cell r="S121">
            <v>0</v>
          </cell>
        </row>
        <row r="124">
          <cell r="S124">
            <v>1074438.3500000001</v>
          </cell>
        </row>
        <row r="126">
          <cell r="S126">
            <v>0</v>
          </cell>
        </row>
        <row r="129">
          <cell r="S129">
            <v>69111.599999999991</v>
          </cell>
        </row>
        <row r="133">
          <cell r="S133">
            <v>-373.16</v>
          </cell>
        </row>
        <row r="134">
          <cell r="S134">
            <v>184084.25</v>
          </cell>
        </row>
        <row r="135">
          <cell r="S135">
            <v>0</v>
          </cell>
        </row>
      </sheetData>
      <sheetData sheetId="10"/>
      <sheetData sheetId="11"/>
      <sheetData sheetId="12"/>
      <sheetData sheetId="13"/>
      <sheetData sheetId="14">
        <row r="8">
          <cell r="S8">
            <v>0</v>
          </cell>
        </row>
        <row r="9">
          <cell r="S9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50">
          <cell r="S50">
            <v>0</v>
          </cell>
        </row>
        <row r="56">
          <cell r="S56">
            <v>0</v>
          </cell>
        </row>
        <row r="61">
          <cell r="S61">
            <v>0</v>
          </cell>
        </row>
        <row r="67">
          <cell r="S67">
            <v>0</v>
          </cell>
        </row>
        <row r="69">
          <cell r="S69">
            <v>0</v>
          </cell>
        </row>
        <row r="76">
          <cell r="S76">
            <v>0</v>
          </cell>
        </row>
        <row r="94">
          <cell r="S94">
            <v>0</v>
          </cell>
        </row>
        <row r="101">
          <cell r="S101">
            <v>0</v>
          </cell>
        </row>
        <row r="115">
          <cell r="S115">
            <v>0</v>
          </cell>
        </row>
        <row r="118">
          <cell r="S118">
            <v>0</v>
          </cell>
        </row>
        <row r="121">
          <cell r="S121">
            <v>0</v>
          </cell>
        </row>
        <row r="124">
          <cell r="S124">
            <v>0</v>
          </cell>
        </row>
        <row r="126">
          <cell r="S126">
            <v>0</v>
          </cell>
        </row>
        <row r="129">
          <cell r="S129">
            <v>0</v>
          </cell>
        </row>
        <row r="133">
          <cell r="S133">
            <v>0</v>
          </cell>
        </row>
        <row r="134">
          <cell r="S134">
            <v>0</v>
          </cell>
        </row>
        <row r="135">
          <cell r="S135">
            <v>0</v>
          </cell>
        </row>
      </sheetData>
      <sheetData sheetId="15"/>
      <sheetData sheetId="16"/>
      <sheetData sheetId="17"/>
      <sheetData sheetId="18"/>
      <sheetData sheetId="19">
        <row r="6">
          <cell r="S6">
            <v>0</v>
          </cell>
        </row>
        <row r="7">
          <cell r="S7">
            <v>0</v>
          </cell>
        </row>
        <row r="8">
          <cell r="S8">
            <v>0</v>
          </cell>
        </row>
        <row r="9">
          <cell r="S9">
            <v>0</v>
          </cell>
        </row>
        <row r="10">
          <cell r="S10">
            <v>0</v>
          </cell>
        </row>
        <row r="11">
          <cell r="S11">
            <v>0</v>
          </cell>
        </row>
        <row r="14">
          <cell r="S14">
            <v>0</v>
          </cell>
        </row>
        <row r="19">
          <cell r="S1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50">
          <cell r="S50">
            <v>0</v>
          </cell>
        </row>
        <row r="52">
          <cell r="S52">
            <v>0</v>
          </cell>
        </row>
        <row r="56">
          <cell r="S56">
            <v>0</v>
          </cell>
        </row>
        <row r="61">
          <cell r="S61">
            <v>0</v>
          </cell>
        </row>
        <row r="66">
          <cell r="S66">
            <v>0</v>
          </cell>
        </row>
        <row r="67">
          <cell r="S67">
            <v>0</v>
          </cell>
        </row>
        <row r="69">
          <cell r="S69">
            <v>0</v>
          </cell>
        </row>
        <row r="71">
          <cell r="S71">
            <v>0</v>
          </cell>
        </row>
        <row r="76">
          <cell r="S76">
            <v>0</v>
          </cell>
        </row>
        <row r="85">
          <cell r="S85">
            <v>0</v>
          </cell>
        </row>
        <row r="94">
          <cell r="S94">
            <v>0</v>
          </cell>
        </row>
        <row r="101">
          <cell r="S101">
            <v>0</v>
          </cell>
        </row>
        <row r="110">
          <cell r="S110">
            <v>0</v>
          </cell>
        </row>
        <row r="115">
          <cell r="S115">
            <v>0</v>
          </cell>
        </row>
        <row r="118">
          <cell r="S118">
            <v>0</v>
          </cell>
        </row>
        <row r="121">
          <cell r="S121">
            <v>0</v>
          </cell>
        </row>
        <row r="124">
          <cell r="S124">
            <v>0</v>
          </cell>
        </row>
        <row r="126">
          <cell r="S126">
            <v>0</v>
          </cell>
        </row>
        <row r="129">
          <cell r="S129">
            <v>0</v>
          </cell>
        </row>
        <row r="133">
          <cell r="S133">
            <v>0</v>
          </cell>
        </row>
        <row r="134">
          <cell r="S134">
            <v>0</v>
          </cell>
        </row>
        <row r="135">
          <cell r="S135">
            <v>0</v>
          </cell>
        </row>
      </sheetData>
      <sheetData sheetId="20"/>
      <sheetData sheetId="21"/>
      <sheetData sheetId="22"/>
      <sheetData sheetId="23"/>
      <sheetData sheetId="24">
        <row r="6">
          <cell r="S6">
            <v>0</v>
          </cell>
        </row>
        <row r="7">
          <cell r="S7">
            <v>0</v>
          </cell>
        </row>
        <row r="8">
          <cell r="S8">
            <v>0</v>
          </cell>
        </row>
        <row r="9">
          <cell r="S9">
            <v>0</v>
          </cell>
        </row>
        <row r="10">
          <cell r="S10">
            <v>0</v>
          </cell>
        </row>
        <row r="11">
          <cell r="S11">
            <v>0</v>
          </cell>
        </row>
        <row r="14">
          <cell r="S14">
            <v>0</v>
          </cell>
        </row>
        <row r="19">
          <cell r="S1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50">
          <cell r="S50">
            <v>0</v>
          </cell>
        </row>
        <row r="52">
          <cell r="S52">
            <v>0</v>
          </cell>
        </row>
        <row r="56">
          <cell r="S56">
            <v>0</v>
          </cell>
        </row>
        <row r="61">
          <cell r="S61">
            <v>0</v>
          </cell>
        </row>
        <row r="66">
          <cell r="S66">
            <v>0</v>
          </cell>
        </row>
        <row r="67">
          <cell r="S67">
            <v>0</v>
          </cell>
        </row>
        <row r="69">
          <cell r="S69">
            <v>0</v>
          </cell>
        </row>
        <row r="71">
          <cell r="S71">
            <v>0</v>
          </cell>
        </row>
        <row r="76">
          <cell r="S76">
            <v>0</v>
          </cell>
        </row>
        <row r="85">
          <cell r="S85">
            <v>0</v>
          </cell>
        </row>
        <row r="94">
          <cell r="S94">
            <v>0</v>
          </cell>
        </row>
        <row r="101">
          <cell r="S101">
            <v>0</v>
          </cell>
        </row>
        <row r="110">
          <cell r="S110">
            <v>0</v>
          </cell>
        </row>
        <row r="115">
          <cell r="S115">
            <v>0</v>
          </cell>
        </row>
        <row r="118">
          <cell r="S118">
            <v>0</v>
          </cell>
        </row>
        <row r="121">
          <cell r="S121">
            <v>0</v>
          </cell>
        </row>
        <row r="124">
          <cell r="S124">
            <v>0</v>
          </cell>
        </row>
        <row r="126">
          <cell r="S126">
            <v>0</v>
          </cell>
        </row>
        <row r="129">
          <cell r="S129">
            <v>0</v>
          </cell>
        </row>
        <row r="133">
          <cell r="S133">
            <v>0</v>
          </cell>
        </row>
        <row r="134">
          <cell r="S134">
            <v>0</v>
          </cell>
        </row>
        <row r="135">
          <cell r="S135">
            <v>0</v>
          </cell>
        </row>
      </sheetData>
      <sheetData sheetId="25"/>
      <sheetData sheetId="26"/>
      <sheetData sheetId="27"/>
      <sheetData sheetId="28"/>
      <sheetData sheetId="29">
        <row r="6">
          <cell r="S6">
            <v>0</v>
          </cell>
        </row>
        <row r="7">
          <cell r="S7">
            <v>0</v>
          </cell>
        </row>
        <row r="8">
          <cell r="S8">
            <v>0</v>
          </cell>
        </row>
        <row r="9">
          <cell r="S9">
            <v>0</v>
          </cell>
        </row>
        <row r="10">
          <cell r="S10">
            <v>0</v>
          </cell>
        </row>
        <row r="11">
          <cell r="S11">
            <v>0</v>
          </cell>
        </row>
        <row r="14">
          <cell r="S14">
            <v>0</v>
          </cell>
        </row>
        <row r="19">
          <cell r="S1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50">
          <cell r="S50">
            <v>0</v>
          </cell>
        </row>
        <row r="52">
          <cell r="S52">
            <v>0</v>
          </cell>
        </row>
        <row r="56">
          <cell r="S56">
            <v>0</v>
          </cell>
        </row>
        <row r="61">
          <cell r="S61">
            <v>0</v>
          </cell>
        </row>
        <row r="66">
          <cell r="S66">
            <v>0</v>
          </cell>
        </row>
        <row r="67">
          <cell r="S67">
            <v>0</v>
          </cell>
        </row>
        <row r="69">
          <cell r="S69">
            <v>0</v>
          </cell>
        </row>
        <row r="71">
          <cell r="S71">
            <v>0</v>
          </cell>
        </row>
        <row r="76">
          <cell r="S76">
            <v>0</v>
          </cell>
        </row>
        <row r="85">
          <cell r="S85">
            <v>0</v>
          </cell>
        </row>
        <row r="94">
          <cell r="S94">
            <v>0</v>
          </cell>
        </row>
        <row r="101">
          <cell r="S101">
            <v>0</v>
          </cell>
        </row>
        <row r="110">
          <cell r="S110">
            <v>0</v>
          </cell>
        </row>
        <row r="115">
          <cell r="S115">
            <v>0</v>
          </cell>
        </row>
        <row r="118">
          <cell r="S118">
            <v>0</v>
          </cell>
        </row>
        <row r="121">
          <cell r="S121">
            <v>0</v>
          </cell>
        </row>
        <row r="124">
          <cell r="S124">
            <v>0</v>
          </cell>
        </row>
        <row r="126">
          <cell r="S126">
            <v>0</v>
          </cell>
        </row>
        <row r="129">
          <cell r="S129">
            <v>0</v>
          </cell>
        </row>
        <row r="133">
          <cell r="S133">
            <v>0</v>
          </cell>
        </row>
        <row r="134">
          <cell r="S134">
            <v>0</v>
          </cell>
        </row>
        <row r="135">
          <cell r="S135">
            <v>0</v>
          </cell>
        </row>
      </sheetData>
      <sheetData sheetId="30"/>
      <sheetData sheetId="31"/>
      <sheetData sheetId="32"/>
      <sheetData sheetId="33">
        <row r="5">
          <cell r="N5">
            <v>29480050</v>
          </cell>
        </row>
        <row r="6">
          <cell r="N6">
            <v>3880000</v>
          </cell>
        </row>
        <row r="7">
          <cell r="N7">
            <v>3227440</v>
          </cell>
        </row>
        <row r="8">
          <cell r="N8">
            <v>524160</v>
          </cell>
        </row>
        <row r="9">
          <cell r="N9">
            <v>4950000</v>
          </cell>
        </row>
        <row r="10">
          <cell r="N10">
            <v>4007400</v>
          </cell>
        </row>
        <row r="11">
          <cell r="N11">
            <v>175050</v>
          </cell>
        </row>
        <row r="12">
          <cell r="N12">
            <v>6375000</v>
          </cell>
        </row>
        <row r="13">
          <cell r="N13">
            <v>3321600</v>
          </cell>
        </row>
        <row r="14">
          <cell r="N14">
            <v>1860000</v>
          </cell>
        </row>
        <row r="15">
          <cell r="N15">
            <v>1159400</v>
          </cell>
        </row>
        <row r="16">
          <cell r="N16">
            <v>4500000</v>
          </cell>
        </row>
        <row r="17">
          <cell r="N17">
            <v>20750000</v>
          </cell>
        </row>
        <row r="18">
          <cell r="N18">
            <v>17750000</v>
          </cell>
        </row>
        <row r="19">
          <cell r="N19">
            <v>3000000</v>
          </cell>
        </row>
        <row r="20">
          <cell r="N20">
            <v>5000000</v>
          </cell>
        </row>
        <row r="21">
          <cell r="N21">
            <v>5000000</v>
          </cell>
        </row>
        <row r="22">
          <cell r="N22">
            <v>14500000</v>
          </cell>
        </row>
        <row r="23">
          <cell r="N23">
            <v>5000000</v>
          </cell>
        </row>
        <row r="24">
          <cell r="N24">
            <v>4500000</v>
          </cell>
        </row>
        <row r="25">
          <cell r="N25">
            <v>5000000</v>
          </cell>
        </row>
        <row r="26">
          <cell r="N26">
            <v>7500000</v>
          </cell>
        </row>
        <row r="27">
          <cell r="N27">
            <v>18000000</v>
          </cell>
        </row>
        <row r="28">
          <cell r="N28">
            <v>1500000</v>
          </cell>
        </row>
        <row r="29">
          <cell r="N29">
            <v>12000000</v>
          </cell>
        </row>
        <row r="30">
          <cell r="N30">
            <v>1000000</v>
          </cell>
        </row>
        <row r="31">
          <cell r="N31">
            <v>3500000</v>
          </cell>
        </row>
        <row r="32">
          <cell r="N32">
            <v>12560000</v>
          </cell>
        </row>
        <row r="33">
          <cell r="N33">
            <v>2000000</v>
          </cell>
        </row>
        <row r="34">
          <cell r="N34">
            <v>4000000</v>
          </cell>
        </row>
        <row r="35">
          <cell r="N35">
            <v>1791000.1</v>
          </cell>
        </row>
        <row r="36">
          <cell r="N36">
            <v>12500000</v>
          </cell>
        </row>
        <row r="37">
          <cell r="N37">
            <v>2950000</v>
          </cell>
        </row>
        <row r="38">
          <cell r="N38">
            <v>1700000</v>
          </cell>
        </row>
        <row r="39">
          <cell r="N39">
            <v>1250000</v>
          </cell>
        </row>
        <row r="40">
          <cell r="N40">
            <v>5554950</v>
          </cell>
        </row>
        <row r="41">
          <cell r="N41">
            <v>4600000</v>
          </cell>
        </row>
        <row r="42">
          <cell r="N42">
            <v>954950</v>
          </cell>
        </row>
        <row r="43">
          <cell r="N43">
            <v>914000</v>
          </cell>
        </row>
        <row r="44">
          <cell r="N44">
            <v>147000000.09999999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25" workbookViewId="0">
      <selection activeCell="Q19" sqref="Q19"/>
    </sheetView>
  </sheetViews>
  <sheetFormatPr baseColWidth="10" defaultRowHeight="15" x14ac:dyDescent="0.25"/>
  <cols>
    <col min="1" max="1" width="34" customWidth="1"/>
    <col min="3" max="3" width="36" customWidth="1"/>
    <col min="4" max="4" width="13.28515625" bestFit="1" customWidth="1"/>
    <col min="5" max="5" width="12.28515625" bestFit="1" customWidth="1"/>
    <col min="6" max="6" width="13.28515625" bestFit="1" customWidth="1"/>
    <col min="8" max="8" width="12.85546875" customWidth="1"/>
    <col min="13" max="13" width="13.140625" customWidth="1"/>
    <col min="14" max="14" width="14.28515625" customWidth="1"/>
    <col min="15" max="15" width="50.28515625" hidden="1" customWidth="1"/>
    <col min="16" max="16" width="11.140625" bestFit="1" customWidth="1"/>
  </cols>
  <sheetData>
    <row r="1" spans="1:16" ht="15.75" customHeight="1" thickBot="1" x14ac:dyDescent="0.3">
      <c r="A1" s="82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5.75" thickBot="1" x14ac:dyDescent="0.3">
      <c r="A2" s="66" t="s">
        <v>0</v>
      </c>
      <c r="B2" s="68" t="s">
        <v>1</v>
      </c>
      <c r="C2" s="68" t="s">
        <v>2</v>
      </c>
      <c r="D2" s="1" t="s">
        <v>62</v>
      </c>
      <c r="E2" s="1"/>
      <c r="F2" s="1"/>
      <c r="G2" s="81" t="s">
        <v>65</v>
      </c>
      <c r="H2" s="81"/>
      <c r="I2" s="81"/>
      <c r="J2" s="81"/>
      <c r="K2" s="81"/>
      <c r="L2" s="81"/>
      <c r="M2" s="81"/>
      <c r="N2" s="81"/>
      <c r="O2" s="81"/>
      <c r="P2" s="81"/>
    </row>
    <row r="3" spans="1:16" ht="26.25" thickBot="1" x14ac:dyDescent="0.3">
      <c r="A3" s="67"/>
      <c r="B3" s="69"/>
      <c r="C3" s="69"/>
      <c r="D3" s="65" t="s">
        <v>60</v>
      </c>
      <c r="E3" s="65" t="s">
        <v>61</v>
      </c>
      <c r="F3" s="65" t="s">
        <v>3</v>
      </c>
      <c r="G3" s="3">
        <v>2024</v>
      </c>
      <c r="H3" s="2">
        <v>2025</v>
      </c>
      <c r="I3" s="3">
        <v>2026</v>
      </c>
      <c r="J3" s="2">
        <v>2027</v>
      </c>
      <c r="K3" s="3">
        <v>2028</v>
      </c>
      <c r="L3" s="2">
        <v>2029</v>
      </c>
      <c r="M3" s="2" t="s">
        <v>3</v>
      </c>
      <c r="N3" s="2" t="s">
        <v>63</v>
      </c>
      <c r="P3" s="2" t="s">
        <v>64</v>
      </c>
    </row>
    <row r="4" spans="1:16" ht="15.75" thickBot="1" x14ac:dyDescent="0.3">
      <c r="A4" s="4" t="s">
        <v>4</v>
      </c>
      <c r="B4" s="5">
        <v>65</v>
      </c>
      <c r="C4" s="6" t="s">
        <v>5</v>
      </c>
      <c r="D4" s="7">
        <f>+D5+D6+D7+D8+D9+D10+D11+D12+D13+D14</f>
        <v>21785971</v>
      </c>
      <c r="E4" s="7">
        <f>+E5+E6+E7+E8+E9+E10+E11+E12+E13+E14</f>
        <v>7694079</v>
      </c>
      <c r="F4" s="7">
        <f t="shared" ref="F4:F14" si="0">+E4+D4</f>
        <v>29480050</v>
      </c>
      <c r="G4" s="7">
        <f>+G5+G6+G7+G8+G9+G10+G11+G12+G13+G14</f>
        <v>4879618.2222222229</v>
      </c>
      <c r="H4" s="7">
        <f t="shared" ref="H4:L4" si="1">+H5+H6+H7+H8+H9+H10+H11+H12+H13+H14</f>
        <v>5125002.25</v>
      </c>
      <c r="I4" s="7">
        <f t="shared" si="1"/>
        <v>162173.63</v>
      </c>
      <c r="J4" s="7">
        <f t="shared" si="1"/>
        <v>0</v>
      </c>
      <c r="K4" s="7">
        <f t="shared" si="1"/>
        <v>0</v>
      </c>
      <c r="L4" s="7">
        <f t="shared" si="1"/>
        <v>0</v>
      </c>
      <c r="M4" s="8">
        <f>+L4+K4+J4+I4+H4+G4</f>
        <v>10166794.102222223</v>
      </c>
      <c r="N4" s="8">
        <f>[1]Presupuestos!N5-pagos!M4</f>
        <v>19313255.897777777</v>
      </c>
      <c r="P4" s="70">
        <f>M4/F4</f>
        <v>0.34487031406738533</v>
      </c>
    </row>
    <row r="5" spans="1:16" ht="15.75" thickBot="1" x14ac:dyDescent="0.3">
      <c r="A5" s="9"/>
      <c r="B5" s="10" t="s">
        <v>6</v>
      </c>
      <c r="C5" s="11" t="s">
        <v>7</v>
      </c>
      <c r="D5" s="12">
        <v>3057927</v>
      </c>
      <c r="E5" s="12">
        <v>822073</v>
      </c>
      <c r="F5" s="13">
        <f t="shared" si="0"/>
        <v>3880000</v>
      </c>
      <c r="G5" s="12">
        <f>+'[1]2024'!S6+'[1]2024'!S7</f>
        <v>1032195.2200000001</v>
      </c>
      <c r="H5" s="12">
        <f>+'[1]2025'!S6+'[1]2025'!S7</f>
        <v>1245506.7100000002</v>
      </c>
      <c r="I5" s="13">
        <v>900</v>
      </c>
      <c r="J5" s="13">
        <f>+'[1]2027'!S6+'[1]2027'!S7</f>
        <v>0</v>
      </c>
      <c r="K5" s="13">
        <f>+'[1]2028'!S6+'[1]2028'!S7</f>
        <v>0</v>
      </c>
      <c r="L5" s="13">
        <f>+'[1]2029'!S6+'[1]2029'!S7</f>
        <v>0</v>
      </c>
      <c r="M5" s="8">
        <f t="shared" ref="M5:M14" si="2">+L5+K5+J5+I5+H5+G5</f>
        <v>2278601.9300000002</v>
      </c>
      <c r="N5" s="13">
        <f>[1]Presupuestos!N6-pagos!M5</f>
        <v>1601398.0699999998</v>
      </c>
      <c r="P5" s="71">
        <f t="shared" ref="P5:P43" si="3">M5/F5</f>
        <v>0.58726853865979389</v>
      </c>
    </row>
    <row r="6" spans="1:16" ht="15.75" thickBot="1" x14ac:dyDescent="0.3">
      <c r="A6" s="9"/>
      <c r="B6" s="10" t="s">
        <v>6</v>
      </c>
      <c r="C6" s="11" t="s">
        <v>8</v>
      </c>
      <c r="D6" s="12">
        <f>2537704+5924</f>
        <v>2543628</v>
      </c>
      <c r="E6" s="13">
        <f>682296+1516</f>
        <v>683812</v>
      </c>
      <c r="F6" s="13">
        <f t="shared" si="0"/>
        <v>3227440</v>
      </c>
      <c r="G6" s="12">
        <f>+'[1]2024'!S8+'[1]2024'!S9</f>
        <v>79912.28</v>
      </c>
      <c r="H6" s="13">
        <f>+'[1]2025'!S8+'[1]2025'!S9</f>
        <v>89169.279999999999</v>
      </c>
      <c r="I6" s="13">
        <f>+'[1]2026'!S8+'[1]2026'!S9</f>
        <v>0</v>
      </c>
      <c r="J6" s="13">
        <f>+'[1]2027'!S8+'[1]2027'!S9</f>
        <v>0</v>
      </c>
      <c r="K6" s="13">
        <f>+'[1]2028'!S8+'[1]2028'!S9</f>
        <v>0</v>
      </c>
      <c r="L6" s="13">
        <f>+'[1]2029'!S8+'[1]2029'!S9</f>
        <v>0</v>
      </c>
      <c r="M6" s="8">
        <f t="shared" si="2"/>
        <v>169081.56</v>
      </c>
      <c r="N6" s="13">
        <f>[1]Presupuestos!N7-pagos!M6</f>
        <v>3058358.44</v>
      </c>
      <c r="P6" s="71">
        <f t="shared" si="3"/>
        <v>5.2388753935007311E-2</v>
      </c>
    </row>
    <row r="7" spans="1:16" ht="15.75" thickBot="1" x14ac:dyDescent="0.3">
      <c r="A7" s="9"/>
      <c r="B7" s="10" t="s">
        <v>9</v>
      </c>
      <c r="C7" s="11" t="s">
        <v>10</v>
      </c>
      <c r="D7" s="12">
        <v>413104</v>
      </c>
      <c r="E7" s="13">
        <v>111056</v>
      </c>
      <c r="F7" s="13">
        <f t="shared" si="0"/>
        <v>524160</v>
      </c>
      <c r="G7" s="12">
        <f>+'[1]2024'!S10</f>
        <v>115448</v>
      </c>
      <c r="H7" s="13">
        <f>+'[1]2025'!S10</f>
        <v>116668</v>
      </c>
      <c r="I7" s="13">
        <v>21800</v>
      </c>
      <c r="J7" s="13">
        <f>+'[1]2027'!S10</f>
        <v>0</v>
      </c>
      <c r="K7" s="13">
        <f>+'[1]2028'!S10</f>
        <v>0</v>
      </c>
      <c r="L7" s="13">
        <f>+'[1]2029'!S10</f>
        <v>0</v>
      </c>
      <c r="M7" s="8">
        <f t="shared" si="2"/>
        <v>253916</v>
      </c>
      <c r="N7" s="13">
        <f>[1]Presupuestos!N8-pagos!M7</f>
        <v>270244</v>
      </c>
      <c r="P7" s="71">
        <f t="shared" si="3"/>
        <v>0.48442460317460317</v>
      </c>
    </row>
    <row r="8" spans="1:16" ht="26.25" thickBot="1" x14ac:dyDescent="0.3">
      <c r="A8" s="9"/>
      <c r="B8" s="10">
        <v>65016</v>
      </c>
      <c r="C8" s="11" t="s">
        <v>11</v>
      </c>
      <c r="D8" s="12">
        <v>3901221</v>
      </c>
      <c r="E8" s="13">
        <v>1048779</v>
      </c>
      <c r="F8" s="13">
        <f t="shared" si="0"/>
        <v>4950000</v>
      </c>
      <c r="G8" s="12">
        <f>+'[1]2024'!S11</f>
        <v>498394.68000000005</v>
      </c>
      <c r="H8" s="13">
        <f>+'[1]2025'!S11</f>
        <v>558104.49</v>
      </c>
      <c r="I8" s="13">
        <v>42834</v>
      </c>
      <c r="J8" s="13">
        <f>+'[1]2027'!S11</f>
        <v>0</v>
      </c>
      <c r="K8" s="13">
        <f>+'[1]2028'!S11</f>
        <v>0</v>
      </c>
      <c r="L8" s="13">
        <f>+'[1]2029'!S11</f>
        <v>0</v>
      </c>
      <c r="M8" s="8">
        <f t="shared" si="2"/>
        <v>1099333.17</v>
      </c>
      <c r="N8" s="13">
        <f>[1]Presupuestos!N9-pagos!M8</f>
        <v>3850666.83</v>
      </c>
      <c r="P8" s="71">
        <f t="shared" si="3"/>
        <v>0.22208750909090907</v>
      </c>
    </row>
    <row r="9" spans="1:16" ht="15.75" thickBot="1" x14ac:dyDescent="0.3">
      <c r="A9" s="9"/>
      <c r="B9" s="10">
        <v>65017</v>
      </c>
      <c r="C9" s="11" t="s">
        <v>12</v>
      </c>
      <c r="D9" s="12">
        <v>3158334</v>
      </c>
      <c r="E9" s="13">
        <v>849066</v>
      </c>
      <c r="F9" s="13">
        <f t="shared" si="0"/>
        <v>4007400</v>
      </c>
      <c r="G9" s="12">
        <f>+'[1]2024'!S14</f>
        <v>653028.66222222219</v>
      </c>
      <c r="H9" s="13">
        <f>+'[1]2025'!S14</f>
        <v>552940.71</v>
      </c>
      <c r="I9" s="13">
        <v>87625.65</v>
      </c>
      <c r="J9" s="13">
        <f>+'[1]2027'!S14</f>
        <v>0</v>
      </c>
      <c r="K9" s="13">
        <f>+'[1]2028'!S14</f>
        <v>0</v>
      </c>
      <c r="L9" s="13">
        <f>+'[1]2029'!S14</f>
        <v>0</v>
      </c>
      <c r="M9" s="8">
        <f t="shared" si="2"/>
        <v>1293595.0222222223</v>
      </c>
      <c r="N9" s="13">
        <f>[1]Presupuestos!N10-pagos!M9</f>
        <v>2713804.9777777777</v>
      </c>
      <c r="P9" s="71">
        <f t="shared" si="3"/>
        <v>0.32280157264616016</v>
      </c>
    </row>
    <row r="10" spans="1:16" ht="26.25" thickBot="1" x14ac:dyDescent="0.3">
      <c r="A10" s="9"/>
      <c r="B10" s="14">
        <v>6502</v>
      </c>
      <c r="C10" s="15" t="s">
        <v>13</v>
      </c>
      <c r="D10" s="16">
        <v>150000</v>
      </c>
      <c r="E10" s="16">
        <v>25050</v>
      </c>
      <c r="F10" s="16">
        <f t="shared" si="0"/>
        <v>175050</v>
      </c>
      <c r="G10" s="16">
        <f>+'[1]2024'!S43</f>
        <v>0</v>
      </c>
      <c r="H10" s="16">
        <f>+'[1]2025'!S43</f>
        <v>0</v>
      </c>
      <c r="I10" s="16">
        <f>+'[1]2026'!S43</f>
        <v>0</v>
      </c>
      <c r="J10" s="16">
        <f>+'[1]2027'!S43</f>
        <v>0</v>
      </c>
      <c r="K10" s="16">
        <f>+'[1]2028'!S43</f>
        <v>0</v>
      </c>
      <c r="L10" s="16">
        <f>+'[1]2029'!S43</f>
        <v>0</v>
      </c>
      <c r="M10" s="8">
        <f t="shared" si="2"/>
        <v>0</v>
      </c>
      <c r="N10" s="16">
        <f>[1]Presupuestos!N11-pagos!M10</f>
        <v>175050</v>
      </c>
      <c r="P10" s="72">
        <f t="shared" si="3"/>
        <v>0</v>
      </c>
    </row>
    <row r="11" spans="1:16" ht="26.25" thickBot="1" x14ac:dyDescent="0.3">
      <c r="A11" s="9"/>
      <c r="B11" s="10">
        <v>6503</v>
      </c>
      <c r="C11" s="11" t="s">
        <v>14</v>
      </c>
      <c r="D11" s="12">
        <v>4249922</v>
      </c>
      <c r="E11" s="13">
        <v>2125078</v>
      </c>
      <c r="F11" s="13">
        <f t="shared" si="0"/>
        <v>6375000</v>
      </c>
      <c r="G11" s="12">
        <f>+'[1]2024'!S19</f>
        <v>1556134.81</v>
      </c>
      <c r="H11" s="13">
        <f>+'[1]2025'!S19</f>
        <v>1616885.7200000002</v>
      </c>
      <c r="I11" s="13">
        <v>7681.98</v>
      </c>
      <c r="J11" s="13">
        <f>+'[1]2027'!S19</f>
        <v>0</v>
      </c>
      <c r="K11" s="13">
        <f>+'[1]2028'!S19</f>
        <v>0</v>
      </c>
      <c r="L11" s="13">
        <f>+'[1]2029'!S19</f>
        <v>0</v>
      </c>
      <c r="M11" s="8">
        <f t="shared" si="2"/>
        <v>3180702.5100000002</v>
      </c>
      <c r="N11" s="13">
        <f>[1]Presupuestos!N12-pagos!M11</f>
        <v>3194297.4899999998</v>
      </c>
      <c r="P11" s="71">
        <f t="shared" si="3"/>
        <v>0.49893372705882355</v>
      </c>
    </row>
    <row r="12" spans="1:16" ht="15.75" thickBot="1" x14ac:dyDescent="0.3">
      <c r="A12" s="9"/>
      <c r="B12" s="10">
        <v>6504</v>
      </c>
      <c r="C12" s="11" t="s">
        <v>15</v>
      </c>
      <c r="D12" s="12">
        <v>2617838</v>
      </c>
      <c r="E12" s="13">
        <v>703762</v>
      </c>
      <c r="F12" s="13">
        <f t="shared" si="0"/>
        <v>3321600</v>
      </c>
      <c r="G12" s="12">
        <f>+'[1]2024'!S40</f>
        <v>495375.97000000003</v>
      </c>
      <c r="H12" s="13">
        <f>+'[1]2025'!S40</f>
        <v>482045.2</v>
      </c>
      <c r="I12" s="13">
        <v>1332</v>
      </c>
      <c r="J12" s="13">
        <f>+'[1]2027'!S40</f>
        <v>0</v>
      </c>
      <c r="K12" s="13">
        <f>+'[1]2028'!S40</f>
        <v>0</v>
      </c>
      <c r="L12" s="13">
        <f>+'[1]2029'!S40</f>
        <v>0</v>
      </c>
      <c r="M12" s="8">
        <f t="shared" si="2"/>
        <v>978753.17</v>
      </c>
      <c r="N12" s="13">
        <f>[1]Presupuestos!N13-pagos!M12</f>
        <v>2342846.83</v>
      </c>
      <c r="P12" s="71">
        <f t="shared" si="3"/>
        <v>0.29466316534200387</v>
      </c>
    </row>
    <row r="13" spans="1:16" ht="15.75" thickBot="1" x14ac:dyDescent="0.3">
      <c r="A13" s="9"/>
      <c r="B13" s="17">
        <v>6504</v>
      </c>
      <c r="C13" s="18" t="s">
        <v>16</v>
      </c>
      <c r="D13" s="12">
        <v>780244</v>
      </c>
      <c r="E13" s="13">
        <f>209756+870000</f>
        <v>1079756</v>
      </c>
      <c r="F13" s="13">
        <f t="shared" si="0"/>
        <v>1860000</v>
      </c>
      <c r="G13" s="12">
        <f>+'[1]2024'!S41</f>
        <v>227765.45</v>
      </c>
      <c r="H13" s="13">
        <f>+'[1]2025'!S41</f>
        <v>242424</v>
      </c>
      <c r="I13" s="13">
        <f>+'[1]2026'!S41</f>
        <v>0</v>
      </c>
      <c r="J13" s="13">
        <f>+'[1]2027'!S41</f>
        <v>0</v>
      </c>
      <c r="K13" s="13">
        <f>+'[1]2028'!S41</f>
        <v>0</v>
      </c>
      <c r="L13" s="13">
        <f>+'[1]2029'!S41</f>
        <v>0</v>
      </c>
      <c r="M13" s="8">
        <f t="shared" si="2"/>
        <v>470189.45</v>
      </c>
      <c r="N13" s="13">
        <f>[1]Presupuestos!N14-pagos!M13</f>
        <v>1389810.55</v>
      </c>
      <c r="P13" s="71">
        <f t="shared" si="3"/>
        <v>0.25279002688172042</v>
      </c>
    </row>
    <row r="14" spans="1:16" ht="15.75" thickBot="1" x14ac:dyDescent="0.3">
      <c r="A14" s="19"/>
      <c r="B14" s="20" t="s">
        <v>17</v>
      </c>
      <c r="C14" s="21" t="s">
        <v>18</v>
      </c>
      <c r="D14" s="12">
        <v>913753</v>
      </c>
      <c r="E14" s="22">
        <v>245647</v>
      </c>
      <c r="F14" s="13">
        <f t="shared" si="0"/>
        <v>1159400</v>
      </c>
      <c r="G14" s="12">
        <f>+'[1]2024'!S42</f>
        <v>221363.15</v>
      </c>
      <c r="H14" s="22">
        <f>+'[1]2025'!S42</f>
        <v>221258.14</v>
      </c>
      <c r="I14" s="13">
        <f>+'[1]2026'!S42</f>
        <v>0</v>
      </c>
      <c r="J14" s="13">
        <f>+'[1]2027'!S42</f>
        <v>0</v>
      </c>
      <c r="K14" s="13">
        <f>+'[1]2028'!S42</f>
        <v>0</v>
      </c>
      <c r="L14" s="13">
        <f>+'[1]2029'!S42</f>
        <v>0</v>
      </c>
      <c r="M14" s="8">
        <f t="shared" si="2"/>
        <v>442621.29000000004</v>
      </c>
      <c r="N14" s="13">
        <f>[1]Presupuestos!N15-pagos!M14</f>
        <v>716778.71</v>
      </c>
      <c r="P14" s="71">
        <f t="shared" si="3"/>
        <v>0.38176754355701226</v>
      </c>
    </row>
    <row r="15" spans="1:16" ht="39" thickBot="1" x14ac:dyDescent="0.3">
      <c r="A15" s="23" t="s">
        <v>19</v>
      </c>
      <c r="B15" s="24">
        <v>6613</v>
      </c>
      <c r="C15" s="25" t="s">
        <v>20</v>
      </c>
      <c r="D15" s="26">
        <v>3090853</v>
      </c>
      <c r="E15" s="27">
        <v>1409147</v>
      </c>
      <c r="F15" s="27">
        <f>+E15+D15</f>
        <v>4500000</v>
      </c>
      <c r="G15" s="26">
        <f>+'[1]2024'!S50</f>
        <v>818482.19</v>
      </c>
      <c r="H15" s="27">
        <f>+'[1]2025'!S50</f>
        <v>801460.58</v>
      </c>
      <c r="I15" s="27">
        <f>+'[1]2026'!S50</f>
        <v>0</v>
      </c>
      <c r="J15" s="8">
        <f>+'[1]2027'!S50</f>
        <v>0</v>
      </c>
      <c r="K15" s="27">
        <f>+'[1]2028'!S50</f>
        <v>0</v>
      </c>
      <c r="L15" s="8">
        <f>+'[1]2029'!S50</f>
        <v>0</v>
      </c>
      <c r="M15" s="8">
        <f>+L15+K15+J15+I15+H15+G15</f>
        <v>1619942.77</v>
      </c>
      <c r="N15" s="8">
        <f>[1]Presupuestos!N16-pagos!M15</f>
        <v>2880057.23</v>
      </c>
      <c r="P15" s="70">
        <f t="shared" si="3"/>
        <v>0.3599872822222222</v>
      </c>
    </row>
    <row r="16" spans="1:16" x14ac:dyDescent="0.25">
      <c r="A16" s="28" t="s">
        <v>21</v>
      </c>
      <c r="B16" s="5" t="s">
        <v>22</v>
      </c>
      <c r="C16" s="6" t="s">
        <v>23</v>
      </c>
      <c r="D16" s="7">
        <v>15261087</v>
      </c>
      <c r="E16" s="7">
        <v>5488913</v>
      </c>
      <c r="F16" s="7">
        <f>+E16+D16</f>
        <v>20750000</v>
      </c>
      <c r="G16" s="7">
        <f>+G17+G18</f>
        <v>0</v>
      </c>
      <c r="H16" s="7">
        <f t="shared" ref="H16:L16" si="4">+H17+H18</f>
        <v>236364.71000000002</v>
      </c>
      <c r="I16" s="7">
        <f t="shared" si="4"/>
        <v>264840.65000000002</v>
      </c>
      <c r="J16" s="7">
        <f t="shared" si="4"/>
        <v>0</v>
      </c>
      <c r="K16" s="7">
        <f t="shared" si="4"/>
        <v>0</v>
      </c>
      <c r="L16" s="7">
        <f t="shared" si="4"/>
        <v>0</v>
      </c>
      <c r="M16" s="7">
        <f>SUM(G16:L16)</f>
        <v>501205.36000000004</v>
      </c>
      <c r="N16" s="7">
        <f>[1]Presupuestos!N17-pagos!M16</f>
        <v>20248794.640000001</v>
      </c>
      <c r="P16" s="73">
        <f t="shared" si="3"/>
        <v>2.4154475180722893E-2</v>
      </c>
    </row>
    <row r="17" spans="1:16" x14ac:dyDescent="0.25">
      <c r="A17" s="29"/>
      <c r="B17" s="30" t="s">
        <v>22</v>
      </c>
      <c r="C17" s="31" t="s">
        <v>23</v>
      </c>
      <c r="D17" s="12">
        <v>12942947</v>
      </c>
      <c r="E17" s="13">
        <v>4807053</v>
      </c>
      <c r="F17" s="13">
        <f t="shared" ref="F17:F18" si="5">+E17+D17</f>
        <v>17750000</v>
      </c>
      <c r="G17" s="12">
        <f>+'[1]2024'!S52</f>
        <v>0</v>
      </c>
      <c r="H17" s="13">
        <f>+'[1]2025'!S52</f>
        <v>236364.71000000002</v>
      </c>
      <c r="I17" s="13">
        <v>264840.65000000002</v>
      </c>
      <c r="J17" s="13">
        <f>+'[1]2027'!S52</f>
        <v>0</v>
      </c>
      <c r="K17" s="13">
        <f>+'[1]2028'!S52</f>
        <v>0</v>
      </c>
      <c r="L17" s="13">
        <f>+'[1]2029'!S52</f>
        <v>0</v>
      </c>
      <c r="M17" s="13">
        <f>SUM(H17:L17)</f>
        <v>501205.36000000004</v>
      </c>
      <c r="N17" s="13">
        <f>[1]Presupuestos!N18-pagos!M17</f>
        <v>17248794.640000001</v>
      </c>
      <c r="O17" s="32" t="s">
        <v>24</v>
      </c>
      <c r="P17" s="71">
        <f t="shared" si="3"/>
        <v>2.8236921690140849E-2</v>
      </c>
    </row>
    <row r="18" spans="1:16" x14ac:dyDescent="0.25">
      <c r="A18" s="29"/>
      <c r="B18" s="30" t="s">
        <v>22</v>
      </c>
      <c r="C18" s="31" t="s">
        <v>25</v>
      </c>
      <c r="D18" s="12">
        <v>2318140</v>
      </c>
      <c r="E18" s="33">
        <v>681860</v>
      </c>
      <c r="F18" s="13">
        <f t="shared" si="5"/>
        <v>3000000</v>
      </c>
      <c r="G18" s="12"/>
      <c r="H18" s="33"/>
      <c r="I18" s="13"/>
      <c r="J18" s="13"/>
      <c r="K18" s="13"/>
      <c r="L18" s="13"/>
      <c r="M18" s="13">
        <f>SUM(G18:L18)</f>
        <v>0</v>
      </c>
      <c r="N18" s="13">
        <f>[1]Presupuestos!N19-pagos!M18</f>
        <v>3000000</v>
      </c>
      <c r="O18" s="32"/>
      <c r="P18" s="71">
        <f t="shared" si="3"/>
        <v>0</v>
      </c>
    </row>
    <row r="19" spans="1:16" ht="38.25" x14ac:dyDescent="0.25">
      <c r="A19" s="29"/>
      <c r="B19" s="34" t="s">
        <v>26</v>
      </c>
      <c r="C19" s="35" t="s">
        <v>27</v>
      </c>
      <c r="D19" s="36">
        <v>3863567</v>
      </c>
      <c r="E19" s="37">
        <v>1136433</v>
      </c>
      <c r="F19" s="37">
        <f>+E19+D19</f>
        <v>5000000</v>
      </c>
      <c r="G19" s="36">
        <f>+'[1]2024'!S56</f>
        <v>0</v>
      </c>
      <c r="H19" s="37">
        <f>+'[1]2025'!S56</f>
        <v>0</v>
      </c>
      <c r="I19" s="37">
        <f>+'[1]2026'!S56</f>
        <v>0</v>
      </c>
      <c r="J19" s="37">
        <f>+'[1]2027'!S56</f>
        <v>0</v>
      </c>
      <c r="K19" s="37">
        <f>+'[1]2028'!S56</f>
        <v>0</v>
      </c>
      <c r="L19" s="37">
        <f>+'[1]2029'!S56</f>
        <v>0</v>
      </c>
      <c r="M19" s="37">
        <f>+L19+K19+J19+I19+H19+G19</f>
        <v>0</v>
      </c>
      <c r="N19" s="37">
        <f>[1]Presupuestos!N20-pagos!M19</f>
        <v>5000000</v>
      </c>
      <c r="P19" s="74">
        <f t="shared" si="3"/>
        <v>0</v>
      </c>
    </row>
    <row r="20" spans="1:16" ht="25.5" x14ac:dyDescent="0.25">
      <c r="A20" s="29"/>
      <c r="B20" s="34" t="s">
        <v>28</v>
      </c>
      <c r="C20" s="35" t="s">
        <v>29</v>
      </c>
      <c r="D20" s="36">
        <v>2318140</v>
      </c>
      <c r="E20" s="37">
        <v>2681860</v>
      </c>
      <c r="F20" s="37">
        <f>+E20+D20</f>
        <v>5000000</v>
      </c>
      <c r="G20" s="36">
        <f>+'[1]2024'!S61</f>
        <v>0</v>
      </c>
      <c r="H20" s="37">
        <f>+'[1]2025'!S61</f>
        <v>0</v>
      </c>
      <c r="I20" s="37">
        <f>+'[1]2026'!S61</f>
        <v>0</v>
      </c>
      <c r="J20" s="37">
        <f>+'[1]2027'!S61</f>
        <v>0</v>
      </c>
      <c r="K20" s="37">
        <f>+'[1]2028'!S61</f>
        <v>0</v>
      </c>
      <c r="L20" s="37">
        <f>+'[1]2029'!S61</f>
        <v>0</v>
      </c>
      <c r="M20" s="37">
        <f>+L20+K20+J20+I20+H20+G20</f>
        <v>0</v>
      </c>
      <c r="N20" s="37">
        <f>[1]Presupuestos!N21-pagos!M20</f>
        <v>5000000</v>
      </c>
      <c r="P20" s="74">
        <f t="shared" si="3"/>
        <v>0</v>
      </c>
    </row>
    <row r="21" spans="1:16" ht="25.5" x14ac:dyDescent="0.25">
      <c r="A21" s="29"/>
      <c r="B21" s="34" t="s">
        <v>30</v>
      </c>
      <c r="C21" s="35" t="s">
        <v>31</v>
      </c>
      <c r="D21" s="36">
        <f>+D22+D23+D24</f>
        <v>10817987</v>
      </c>
      <c r="E21" s="36">
        <f>+E22+E23+E24</f>
        <v>3682013</v>
      </c>
      <c r="F21" s="36">
        <f>+F22+F23+F24</f>
        <v>14500000</v>
      </c>
      <c r="G21" s="36">
        <f>+G22+G23+G24</f>
        <v>0</v>
      </c>
      <c r="H21" s="36">
        <f t="shared" ref="H21:M21" si="6">+H22+H23+H24</f>
        <v>494595.02</v>
      </c>
      <c r="I21" s="36">
        <f t="shared" si="6"/>
        <v>90960.639999999999</v>
      </c>
      <c r="J21" s="36">
        <f t="shared" si="6"/>
        <v>0</v>
      </c>
      <c r="K21" s="36">
        <f t="shared" si="6"/>
        <v>0</v>
      </c>
      <c r="L21" s="36">
        <f t="shared" si="6"/>
        <v>0</v>
      </c>
      <c r="M21" s="36">
        <f t="shared" si="6"/>
        <v>585555.66</v>
      </c>
      <c r="N21" s="37">
        <f>[1]Presupuestos!N22-pagos!M21</f>
        <v>13914444.34</v>
      </c>
      <c r="P21" s="74">
        <f t="shared" si="3"/>
        <v>4.0383148965517243E-2</v>
      </c>
    </row>
    <row r="22" spans="1:16" x14ac:dyDescent="0.25">
      <c r="A22" s="29"/>
      <c r="B22" s="10" t="s">
        <v>30</v>
      </c>
      <c r="C22" s="11" t="s">
        <v>32</v>
      </c>
      <c r="D22" s="12">
        <v>4636280</v>
      </c>
      <c r="E22" s="13">
        <v>363720</v>
      </c>
      <c r="F22" s="13">
        <f>+E22+D22</f>
        <v>5000000</v>
      </c>
      <c r="G22" s="12">
        <f>+'[1]2024'!S61+'[1]2024'!S67</f>
        <v>0</v>
      </c>
      <c r="H22" s="13">
        <f>+'[1]2025'!S61+'[1]2025'!S67</f>
        <v>0</v>
      </c>
      <c r="I22" s="13">
        <f>+'[1]2026'!S61+'[1]2026'!S67</f>
        <v>0</v>
      </c>
      <c r="J22" s="13">
        <f>+'[1]2027'!S61+'[1]2027'!S67</f>
        <v>0</v>
      </c>
      <c r="K22" s="13">
        <f>+'[1]2028'!S61+'[1]2028'!S67</f>
        <v>0</v>
      </c>
      <c r="L22" s="13">
        <f>+'[1]2029'!S61+'[1]2029'!S67</f>
        <v>0</v>
      </c>
      <c r="M22" s="13">
        <f>+L22+K22+J22+I22+H22+G22</f>
        <v>0</v>
      </c>
      <c r="N22" s="13">
        <f>[1]Presupuestos!N23-pagos!M22</f>
        <v>5000000</v>
      </c>
      <c r="O22" s="32" t="s">
        <v>33</v>
      </c>
      <c r="P22" s="71">
        <f t="shared" si="3"/>
        <v>0</v>
      </c>
    </row>
    <row r="23" spans="1:16" x14ac:dyDescent="0.25">
      <c r="A23" s="29"/>
      <c r="B23" s="10" t="s">
        <v>30</v>
      </c>
      <c r="C23" s="11" t="s">
        <v>34</v>
      </c>
      <c r="D23" s="12">
        <v>2318140</v>
      </c>
      <c r="E23" s="12">
        <v>2181860</v>
      </c>
      <c r="F23" s="12">
        <f>+E23+D23</f>
        <v>4500000</v>
      </c>
      <c r="G23" s="12">
        <f>+'[1]2024'!S69</f>
        <v>0</v>
      </c>
      <c r="H23" s="12">
        <f>+'[1]2025'!S69</f>
        <v>0</v>
      </c>
      <c r="I23" s="12">
        <f>+'[1]2026'!S69</f>
        <v>0</v>
      </c>
      <c r="J23" s="12">
        <f>+'[1]2027'!S69</f>
        <v>0</v>
      </c>
      <c r="K23" s="12">
        <f>+'[1]2028'!S69</f>
        <v>0</v>
      </c>
      <c r="L23" s="12">
        <f>+'[1]2029'!S69</f>
        <v>0</v>
      </c>
      <c r="M23" s="13">
        <f>+L23+K23+J23+I23+H23+G23</f>
        <v>0</v>
      </c>
      <c r="N23" s="13">
        <f>[1]Presupuestos!N24-pagos!M23</f>
        <v>4500000</v>
      </c>
      <c r="O23" s="32"/>
      <c r="P23" s="71">
        <f t="shared" si="3"/>
        <v>0</v>
      </c>
    </row>
    <row r="24" spans="1:16" x14ac:dyDescent="0.25">
      <c r="A24" s="29"/>
      <c r="B24" s="10" t="s">
        <v>30</v>
      </c>
      <c r="C24" s="11" t="s">
        <v>35</v>
      </c>
      <c r="D24" s="12">
        <v>3863567</v>
      </c>
      <c r="E24" s="12">
        <v>1136433</v>
      </c>
      <c r="F24" s="12">
        <f>+E24+D24</f>
        <v>5000000</v>
      </c>
      <c r="G24" s="12">
        <f>+'[1]2024'!S66</f>
        <v>0</v>
      </c>
      <c r="H24" s="12">
        <f>+'[1]2025'!S66</f>
        <v>494595.02</v>
      </c>
      <c r="I24" s="12">
        <v>90960.639999999999</v>
      </c>
      <c r="J24" s="12">
        <f>+'[1]2027'!S66</f>
        <v>0</v>
      </c>
      <c r="K24" s="12">
        <f>+'[1]2028'!S66</f>
        <v>0</v>
      </c>
      <c r="L24" s="12">
        <f>+'[1]2029'!S66</f>
        <v>0</v>
      </c>
      <c r="M24" s="13">
        <f>+L24+K24+J24+I24+H24+G24</f>
        <v>585555.66</v>
      </c>
      <c r="N24" s="13">
        <f>[1]Presupuestos!N25-pagos!M24</f>
        <v>4414444.34</v>
      </c>
      <c r="O24" s="32"/>
      <c r="P24" s="71">
        <f t="shared" si="3"/>
        <v>0.11711113200000001</v>
      </c>
    </row>
    <row r="25" spans="1:16" ht="25.5" x14ac:dyDescent="0.25">
      <c r="A25" s="29"/>
      <c r="B25" s="38">
        <v>6871</v>
      </c>
      <c r="C25" s="39" t="s">
        <v>36</v>
      </c>
      <c r="D25" s="40">
        <v>4302760</v>
      </c>
      <c r="E25" s="40">
        <v>3197240</v>
      </c>
      <c r="F25" s="40">
        <f>+E25+D25</f>
        <v>7500000</v>
      </c>
      <c r="G25" s="40">
        <f>+'[1]2024'!S71</f>
        <v>1540968.098888889</v>
      </c>
      <c r="H25" s="40">
        <f>+'[1]2025'!S71</f>
        <v>1104465.4000000001</v>
      </c>
      <c r="I25" s="40">
        <v>80853.23</v>
      </c>
      <c r="J25" s="40">
        <f>+'[1]2027'!S71</f>
        <v>0</v>
      </c>
      <c r="K25" s="40">
        <f>+'[1]2028'!S71</f>
        <v>0</v>
      </c>
      <c r="L25" s="40">
        <f>+'[1]2029'!S71</f>
        <v>0</v>
      </c>
      <c r="M25" s="40">
        <f>+L25+K25+J25+I25+H25+G25</f>
        <v>2726286.7288888888</v>
      </c>
      <c r="N25" s="40">
        <f>[1]Presupuestos!N26-pagos!M25</f>
        <v>4773713.2711111112</v>
      </c>
      <c r="P25" s="75">
        <f t="shared" si="3"/>
        <v>0.36350489718518519</v>
      </c>
    </row>
    <row r="26" spans="1:16" ht="38.25" x14ac:dyDescent="0.25">
      <c r="A26" s="29"/>
      <c r="B26" s="38">
        <v>6881</v>
      </c>
      <c r="C26" s="39" t="s">
        <v>37</v>
      </c>
      <c r="D26" s="40">
        <v>10731056</v>
      </c>
      <c r="E26" s="40">
        <v>7268944</v>
      </c>
      <c r="F26" s="40">
        <f t="shared" ref="F26:F35" si="7">+E26+D26</f>
        <v>18000000</v>
      </c>
      <c r="G26" s="40">
        <f>+G27+G29+G28+G30</f>
        <v>4520.29</v>
      </c>
      <c r="H26" s="40">
        <f>+H27+H29+H28+H30</f>
        <v>606090.42000000016</v>
      </c>
      <c r="I26" s="40">
        <f t="shared" ref="I26:L26" si="8">+I27+I29+I28+I30</f>
        <v>180834.88</v>
      </c>
      <c r="J26" s="40">
        <f t="shared" si="8"/>
        <v>0</v>
      </c>
      <c r="K26" s="40">
        <f t="shared" si="8"/>
        <v>0</v>
      </c>
      <c r="L26" s="40">
        <f t="shared" si="8"/>
        <v>0</v>
      </c>
      <c r="M26" s="40">
        <f t="shared" ref="M26:M30" si="9">+L26+K26+J26+I26+H26+G26</f>
        <v>791445.5900000002</v>
      </c>
      <c r="N26" s="40">
        <f>[1]Presupuestos!N27-pagos!M26</f>
        <v>17208554.41</v>
      </c>
      <c r="P26" s="75">
        <f t="shared" si="3"/>
        <v>4.3969199444444454E-2</v>
      </c>
    </row>
    <row r="27" spans="1:16" ht="38.25" x14ac:dyDescent="0.25">
      <c r="A27" s="29"/>
      <c r="B27" s="15" t="s">
        <v>38</v>
      </c>
      <c r="C27" s="15" t="s">
        <v>39</v>
      </c>
      <c r="D27" s="16">
        <v>900000</v>
      </c>
      <c r="E27" s="16">
        <v>600000</v>
      </c>
      <c r="F27" s="16">
        <f t="shared" si="7"/>
        <v>1500000</v>
      </c>
      <c r="G27" s="16">
        <f>+'[1]2024'!S76</f>
        <v>0</v>
      </c>
      <c r="H27" s="16">
        <f>+'[1]2025'!S76</f>
        <v>0</v>
      </c>
      <c r="I27" s="16">
        <f>+'[1]2026'!S76</f>
        <v>0</v>
      </c>
      <c r="J27" s="16">
        <f>+'[1]2027'!S76</f>
        <v>0</v>
      </c>
      <c r="K27" s="16">
        <f>+'[1]2028'!S76</f>
        <v>0</v>
      </c>
      <c r="L27" s="16">
        <f>+'[1]2029'!S76</f>
        <v>0</v>
      </c>
      <c r="M27" s="16">
        <f t="shared" si="9"/>
        <v>0</v>
      </c>
      <c r="N27" s="16">
        <f>[1]Presupuestos!N28-pagos!M27</f>
        <v>1500000</v>
      </c>
      <c r="P27" s="72">
        <f t="shared" si="3"/>
        <v>0</v>
      </c>
    </row>
    <row r="28" spans="1:16" ht="25.5" x14ac:dyDescent="0.25">
      <c r="A28" s="29"/>
      <c r="B28" s="15" t="s">
        <v>40</v>
      </c>
      <c r="C28" s="15" t="s">
        <v>41</v>
      </c>
      <c r="D28" s="16">
        <v>7231056</v>
      </c>
      <c r="E28" s="16">
        <v>4768944</v>
      </c>
      <c r="F28" s="16">
        <f t="shared" si="7"/>
        <v>12000000</v>
      </c>
      <c r="G28" s="16">
        <f>+'[1]2024'!S85</f>
        <v>0</v>
      </c>
      <c r="H28" s="16">
        <f>+'[1]2025'!S85</f>
        <v>495129.19000000006</v>
      </c>
      <c r="I28" s="16">
        <v>180834.88</v>
      </c>
      <c r="J28" s="16">
        <f>+'[1]2027'!S85</f>
        <v>0</v>
      </c>
      <c r="K28" s="16">
        <f>+'[1]2028'!S85</f>
        <v>0</v>
      </c>
      <c r="L28" s="16">
        <f>+'[1]2029'!S85</f>
        <v>0</v>
      </c>
      <c r="M28" s="16">
        <f t="shared" si="9"/>
        <v>675964.07000000007</v>
      </c>
      <c r="N28" s="16">
        <f>[1]Presupuestos!N29-pagos!M28</f>
        <v>11324035.93</v>
      </c>
      <c r="P28" s="72">
        <f t="shared" si="3"/>
        <v>5.6330339166666674E-2</v>
      </c>
    </row>
    <row r="29" spans="1:16" ht="25.5" x14ac:dyDescent="0.25">
      <c r="A29" s="29"/>
      <c r="B29" s="15" t="s">
        <v>42</v>
      </c>
      <c r="C29" s="15" t="s">
        <v>43</v>
      </c>
      <c r="D29" s="16">
        <v>600000</v>
      </c>
      <c r="E29" s="16">
        <v>400000</v>
      </c>
      <c r="F29" s="16">
        <f t="shared" si="7"/>
        <v>1000000</v>
      </c>
      <c r="G29" s="16">
        <f>+'[1]2024'!S94</f>
        <v>0</v>
      </c>
      <c r="H29" s="16">
        <f>+'[1]2025'!S94</f>
        <v>80390.679999999993</v>
      </c>
      <c r="I29" s="16">
        <f>+'[1]2026'!S94</f>
        <v>0</v>
      </c>
      <c r="J29" s="16">
        <f>+'[1]2027'!S94</f>
        <v>0</v>
      </c>
      <c r="K29" s="16">
        <f>+'[1]2028'!S94</f>
        <v>0</v>
      </c>
      <c r="L29" s="16">
        <f>+'[1]2029'!S94</f>
        <v>0</v>
      </c>
      <c r="M29" s="16">
        <f t="shared" si="9"/>
        <v>80390.679999999993</v>
      </c>
      <c r="N29" s="16">
        <f>[1]Presupuestos!N30-pagos!M29</f>
        <v>919609.32000000007</v>
      </c>
      <c r="P29" s="72">
        <f t="shared" si="3"/>
        <v>8.0390679999999992E-2</v>
      </c>
    </row>
    <row r="30" spans="1:16" ht="39" thickBot="1" x14ac:dyDescent="0.3">
      <c r="A30" s="41"/>
      <c r="B30" s="15" t="s">
        <v>44</v>
      </c>
      <c r="C30" s="15" t="s">
        <v>45</v>
      </c>
      <c r="D30" s="16">
        <v>2000000</v>
      </c>
      <c r="E30" s="16">
        <v>1500000</v>
      </c>
      <c r="F30" s="16">
        <f t="shared" si="7"/>
        <v>3500000</v>
      </c>
      <c r="G30" s="16">
        <f>+'[1]2024'!S101</f>
        <v>4520.29</v>
      </c>
      <c r="H30" s="16">
        <f>+'[1]2025'!S101</f>
        <v>30570.55</v>
      </c>
      <c r="I30" s="16">
        <f>+'[1]2026'!S101</f>
        <v>0</v>
      </c>
      <c r="J30" s="16">
        <f>+'[1]2027'!S101</f>
        <v>0</v>
      </c>
      <c r="K30" s="16">
        <f>+'[1]2028'!S101</f>
        <v>0</v>
      </c>
      <c r="L30" s="16">
        <f>+'[1]2029'!S101</f>
        <v>0</v>
      </c>
      <c r="M30" s="16">
        <f t="shared" si="9"/>
        <v>35090.839999999997</v>
      </c>
      <c r="N30" s="16">
        <f>[1]Presupuestos!N31-pagos!M30</f>
        <v>3464909.16</v>
      </c>
      <c r="P30" s="72">
        <f t="shared" si="3"/>
        <v>1.0025954285714284E-2</v>
      </c>
    </row>
    <row r="31" spans="1:16" ht="26.25" thickBot="1" x14ac:dyDescent="0.3">
      <c r="A31" s="42" t="s">
        <v>46</v>
      </c>
      <c r="B31" s="43" t="s">
        <v>47</v>
      </c>
      <c r="C31" s="44" t="s">
        <v>48</v>
      </c>
      <c r="D31" s="45">
        <v>9272560</v>
      </c>
      <c r="E31" s="46">
        <v>3287440</v>
      </c>
      <c r="F31" s="46">
        <f t="shared" si="7"/>
        <v>12560000</v>
      </c>
      <c r="G31" s="45">
        <f>+'[1]2024'!S110</f>
        <v>0</v>
      </c>
      <c r="H31" s="46">
        <f>+'[1]2025'!S110</f>
        <v>0</v>
      </c>
      <c r="I31" s="46">
        <v>492000</v>
      </c>
      <c r="J31" s="46">
        <f>+'[1]2027'!S110</f>
        <v>0</v>
      </c>
      <c r="K31" s="46">
        <f>+'[1]2028'!S110</f>
        <v>0</v>
      </c>
      <c r="L31" s="47">
        <f>+'[1]2029'!S110</f>
        <v>0</v>
      </c>
      <c r="M31" s="46">
        <f>SUM(G31:L31)</f>
        <v>492000</v>
      </c>
      <c r="N31" s="47">
        <f>[1]Presupuestos!N32-pagos!M31</f>
        <v>12068000</v>
      </c>
      <c r="P31" s="76">
        <f t="shared" si="3"/>
        <v>3.9171974522292992E-2</v>
      </c>
    </row>
    <row r="32" spans="1:16" x14ac:dyDescent="0.25">
      <c r="A32" s="4" t="s">
        <v>49</v>
      </c>
      <c r="B32" s="5">
        <v>7161</v>
      </c>
      <c r="C32" s="6" t="s">
        <v>50</v>
      </c>
      <c r="D32" s="48">
        <v>991800</v>
      </c>
      <c r="E32" s="49">
        <v>1008200</v>
      </c>
      <c r="F32" s="49">
        <f t="shared" si="7"/>
        <v>2000000</v>
      </c>
      <c r="G32" s="48">
        <f>+'[1]2024'!S115</f>
        <v>0</v>
      </c>
      <c r="H32" s="49">
        <f>+'[1]2025'!S115</f>
        <v>0</v>
      </c>
      <c r="I32" s="49">
        <f>+'[1]2026'!S115</f>
        <v>0</v>
      </c>
      <c r="J32" s="8">
        <f>+'[1]2027'!S115</f>
        <v>0</v>
      </c>
      <c r="K32" s="49">
        <f>+'[1]2028'!S115</f>
        <v>0</v>
      </c>
      <c r="L32" s="8">
        <f>+'[1]2029'!S115</f>
        <v>0</v>
      </c>
      <c r="M32" s="8">
        <f t="shared" ref="M32:M34" si="10">+L32+K32+J32+I32+H32+G32</f>
        <v>0</v>
      </c>
      <c r="N32" s="8">
        <f>[1]Presupuestos!N33-pagos!M32</f>
        <v>2000000</v>
      </c>
      <c r="P32" s="70">
        <f t="shared" si="3"/>
        <v>0</v>
      </c>
    </row>
    <row r="33" spans="1:16" x14ac:dyDescent="0.25">
      <c r="A33" s="50"/>
      <c r="B33" s="34">
        <v>7162</v>
      </c>
      <c r="C33" s="35" t="s">
        <v>51</v>
      </c>
      <c r="D33" s="12">
        <v>1983600</v>
      </c>
      <c r="E33" s="13">
        <v>2016400</v>
      </c>
      <c r="F33" s="13">
        <f t="shared" si="7"/>
        <v>4000000</v>
      </c>
      <c r="G33" s="12">
        <f>+'[1]2024'!S118</f>
        <v>0</v>
      </c>
      <c r="H33" s="13">
        <f>+'[1]2025'!S118</f>
        <v>0</v>
      </c>
      <c r="I33" s="13">
        <f>+'[1]2026'!S118</f>
        <v>0</v>
      </c>
      <c r="J33" s="37">
        <f>+'[1]2027'!S118</f>
        <v>0</v>
      </c>
      <c r="K33" s="13">
        <f>+'[1]2028'!S118</f>
        <v>0</v>
      </c>
      <c r="L33" s="37">
        <f>+'[1]2029'!S118</f>
        <v>0</v>
      </c>
      <c r="M33" s="37">
        <f t="shared" si="10"/>
        <v>0</v>
      </c>
      <c r="N33" s="37">
        <f>[1]Presupuestos!N34-pagos!M33</f>
        <v>4000000</v>
      </c>
      <c r="P33" s="74">
        <f t="shared" si="3"/>
        <v>0</v>
      </c>
    </row>
    <row r="34" spans="1:16" x14ac:dyDescent="0.25">
      <c r="A34" s="50"/>
      <c r="B34" s="34">
        <v>7165</v>
      </c>
      <c r="C34" s="51" t="s">
        <v>52</v>
      </c>
      <c r="D34" s="12">
        <v>888157</v>
      </c>
      <c r="E34" s="13">
        <v>902843.1</v>
      </c>
      <c r="F34" s="13">
        <f t="shared" si="7"/>
        <v>1791000.1</v>
      </c>
      <c r="G34" s="12">
        <f>+'[1]2024'!S121</f>
        <v>0</v>
      </c>
      <c r="H34" s="13">
        <f>+'[1]2025'!S121</f>
        <v>0</v>
      </c>
      <c r="I34" s="13">
        <f>+'[1]2026'!S121</f>
        <v>0</v>
      </c>
      <c r="J34" s="37">
        <f>+'[1]2027'!S121</f>
        <v>0</v>
      </c>
      <c r="K34" s="13">
        <f>+'[1]2028'!S121</f>
        <v>0</v>
      </c>
      <c r="L34" s="37">
        <f>+'[1]2029'!S121</f>
        <v>0</v>
      </c>
      <c r="M34" s="37">
        <f t="shared" si="10"/>
        <v>0</v>
      </c>
      <c r="N34" s="37">
        <f>[1]Presupuestos!N35-pagos!M34</f>
        <v>1791000.1</v>
      </c>
      <c r="P34" s="74">
        <f t="shared" si="3"/>
        <v>0</v>
      </c>
    </row>
    <row r="35" spans="1:16" ht="15.75" thickBot="1" x14ac:dyDescent="0.3">
      <c r="A35" s="52"/>
      <c r="B35" s="53">
        <v>7119</v>
      </c>
      <c r="C35" s="54" t="s">
        <v>53</v>
      </c>
      <c r="D35" s="55">
        <v>9658916</v>
      </c>
      <c r="E35" s="22">
        <v>2841084</v>
      </c>
      <c r="F35" s="22">
        <f t="shared" si="7"/>
        <v>12500000</v>
      </c>
      <c r="G35" s="55">
        <f>+'[1]2024'!S124</f>
        <v>0</v>
      </c>
      <c r="H35" s="22">
        <f>+'[1]2025'!S124</f>
        <v>1074438.3500000001</v>
      </c>
      <c r="I35" s="22">
        <f>+'[1]2026'!S124</f>
        <v>0</v>
      </c>
      <c r="J35" s="56">
        <f>+'[1]2027'!S124</f>
        <v>0</v>
      </c>
      <c r="K35" s="22">
        <f>+'[1]2028'!S124</f>
        <v>0</v>
      </c>
      <c r="L35" s="56">
        <f>+'[1]2029'!S124</f>
        <v>0</v>
      </c>
      <c r="M35" s="56">
        <f>+L35+K35+J35+I35+H35+G35</f>
        <v>1074438.3500000001</v>
      </c>
      <c r="N35" s="56">
        <f>[1]Presupuestos!N36-pagos!M35</f>
        <v>11425561.65</v>
      </c>
      <c r="P35" s="77">
        <f t="shared" si="3"/>
        <v>8.5955068000000009E-2</v>
      </c>
    </row>
    <row r="36" spans="1:16" x14ac:dyDescent="0.25">
      <c r="A36" s="57" t="s">
        <v>54</v>
      </c>
      <c r="B36" s="5">
        <v>7201</v>
      </c>
      <c r="C36" s="6" t="s">
        <v>55</v>
      </c>
      <c r="D36" s="7">
        <f>+D37+D38</f>
        <v>1989737</v>
      </c>
      <c r="E36" s="7">
        <f>+E37+E38</f>
        <v>960263</v>
      </c>
      <c r="F36" s="7">
        <f>+F37+F38</f>
        <v>2950000</v>
      </c>
      <c r="G36" s="7">
        <f>+G37+G38</f>
        <v>0</v>
      </c>
      <c r="H36" s="7">
        <f t="shared" ref="H36:M36" si="11">+H37+H38</f>
        <v>69111.599999999991</v>
      </c>
      <c r="I36" s="7">
        <f t="shared" si="11"/>
        <v>0</v>
      </c>
      <c r="J36" s="7">
        <f t="shared" si="11"/>
        <v>0</v>
      </c>
      <c r="K36" s="7">
        <f t="shared" si="11"/>
        <v>0</v>
      </c>
      <c r="L36" s="7">
        <f t="shared" si="11"/>
        <v>0</v>
      </c>
      <c r="M36" s="7">
        <f t="shared" si="11"/>
        <v>69111.599999999991</v>
      </c>
      <c r="N36" s="8">
        <f>[1]Presupuestos!N37-pagos!M36</f>
        <v>2880888.4</v>
      </c>
      <c r="P36" s="70">
        <f t="shared" si="3"/>
        <v>2.3427661016949149E-2</v>
      </c>
    </row>
    <row r="37" spans="1:16" x14ac:dyDescent="0.25">
      <c r="A37" s="58"/>
      <c r="B37" s="10">
        <v>7201</v>
      </c>
      <c r="C37" s="11" t="s">
        <v>55</v>
      </c>
      <c r="D37" s="12">
        <v>1390884</v>
      </c>
      <c r="E37" s="12">
        <v>309116</v>
      </c>
      <c r="F37" s="12">
        <f>+E37+D37</f>
        <v>1700000</v>
      </c>
      <c r="G37" s="12">
        <f>+'[1]2024'!S126</f>
        <v>0</v>
      </c>
      <c r="H37" s="12">
        <f>+'[1]2025'!S126</f>
        <v>0</v>
      </c>
      <c r="I37" s="12">
        <f>+'[1]2026'!S126</f>
        <v>0</v>
      </c>
      <c r="J37" s="12">
        <f>+'[1]2027'!S126</f>
        <v>0</v>
      </c>
      <c r="K37" s="12">
        <f>+'[1]2028'!S126</f>
        <v>0</v>
      </c>
      <c r="L37" s="12">
        <f>+'[1]2029'!S126</f>
        <v>0</v>
      </c>
      <c r="M37" s="13">
        <f>+L37+K37+J37+I37+H37+G37</f>
        <v>0</v>
      </c>
      <c r="N37" s="13">
        <f>[1]Presupuestos!N38-pagos!M37</f>
        <v>1700000</v>
      </c>
      <c r="P37" s="71">
        <f t="shared" si="3"/>
        <v>0</v>
      </c>
    </row>
    <row r="38" spans="1:16" x14ac:dyDescent="0.25">
      <c r="A38" s="58"/>
      <c r="B38" s="10">
        <v>7201</v>
      </c>
      <c r="C38" s="11" t="s">
        <v>56</v>
      </c>
      <c r="D38" s="12">
        <v>598853</v>
      </c>
      <c r="E38" s="13">
        <v>651147</v>
      </c>
      <c r="F38" s="13">
        <f>+E38+D38</f>
        <v>1250000</v>
      </c>
      <c r="G38" s="12">
        <f>+'[1]2024'!S129</f>
        <v>0</v>
      </c>
      <c r="H38" s="13">
        <f>+'[1]2025'!S129</f>
        <v>69111.599999999991</v>
      </c>
      <c r="I38" s="13">
        <f>+'[1]2026'!S129</f>
        <v>0</v>
      </c>
      <c r="J38" s="13">
        <f>+'[1]2027'!S129</f>
        <v>0</v>
      </c>
      <c r="K38" s="13">
        <f>+'[1]2028'!S129</f>
        <v>0</v>
      </c>
      <c r="L38" s="13">
        <f>+'[1]2029'!S129</f>
        <v>0</v>
      </c>
      <c r="M38" s="13">
        <f>+L38+K38+J38+I38+H38+G38</f>
        <v>69111.599999999991</v>
      </c>
      <c r="N38" s="13">
        <f>[1]Presupuestos!N39-pagos!M38</f>
        <v>1180888.3999999999</v>
      </c>
      <c r="P38" s="71">
        <f t="shared" si="3"/>
        <v>5.5289279999999996E-2</v>
      </c>
    </row>
    <row r="39" spans="1:16" x14ac:dyDescent="0.25">
      <c r="A39" s="58"/>
      <c r="B39" s="34">
        <v>7202</v>
      </c>
      <c r="C39" s="35" t="s">
        <v>57</v>
      </c>
      <c r="D39" s="36">
        <f>+D40+D41</f>
        <v>4134016</v>
      </c>
      <c r="E39" s="36">
        <f>+E40+E41</f>
        <v>1420934</v>
      </c>
      <c r="F39" s="36">
        <f>+F40+F41</f>
        <v>5554950</v>
      </c>
      <c r="G39" s="36">
        <f>+G40+G41</f>
        <v>187127.98</v>
      </c>
      <c r="H39" s="36">
        <f t="shared" ref="H39:M39" si="12">+H40+H41</f>
        <v>183711.09</v>
      </c>
      <c r="I39" s="36">
        <f t="shared" si="12"/>
        <v>0</v>
      </c>
      <c r="J39" s="36">
        <f t="shared" si="12"/>
        <v>0</v>
      </c>
      <c r="K39" s="36">
        <f t="shared" si="12"/>
        <v>0</v>
      </c>
      <c r="L39" s="36">
        <f t="shared" si="12"/>
        <v>0</v>
      </c>
      <c r="M39" s="36">
        <f t="shared" si="12"/>
        <v>370839.07</v>
      </c>
      <c r="N39" s="37">
        <f>[1]Presupuestos!N40-pagos!M39</f>
        <v>5184110.93</v>
      </c>
      <c r="P39" s="74">
        <f t="shared" si="3"/>
        <v>6.6758309255708873E-2</v>
      </c>
    </row>
    <row r="40" spans="1:16" x14ac:dyDescent="0.25">
      <c r="A40" s="58"/>
      <c r="B40" s="10">
        <v>7202</v>
      </c>
      <c r="C40" s="11" t="s">
        <v>57</v>
      </c>
      <c r="D40" s="13">
        <v>3477209</v>
      </c>
      <c r="E40" s="13">
        <v>1122791</v>
      </c>
      <c r="F40" s="13">
        <f>+E40+D40</f>
        <v>4600000</v>
      </c>
      <c r="G40" s="13">
        <f>+'[1]2024'!S133</f>
        <v>0</v>
      </c>
      <c r="H40" s="13">
        <f>+'[1]2025'!S133</f>
        <v>-373.16</v>
      </c>
      <c r="I40" s="13">
        <f>+'[1]2026'!S133</f>
        <v>0</v>
      </c>
      <c r="J40" s="13">
        <f>+'[1]2027'!S133</f>
        <v>0</v>
      </c>
      <c r="K40" s="13">
        <f>+'[1]2028'!S133</f>
        <v>0</v>
      </c>
      <c r="L40" s="13">
        <f>+'[1]2029'!S133</f>
        <v>0</v>
      </c>
      <c r="M40" s="13">
        <f>+L40+K40+J40++I40+H40+G40</f>
        <v>-373.16</v>
      </c>
      <c r="N40" s="13">
        <f>[1]Presupuestos!N41-pagos!M40</f>
        <v>4600373.16</v>
      </c>
      <c r="P40" s="71">
        <f t="shared" si="3"/>
        <v>-8.1121739130434793E-5</v>
      </c>
    </row>
    <row r="41" spans="1:16" ht="15.75" thickBot="1" x14ac:dyDescent="0.3">
      <c r="A41" s="59"/>
      <c r="B41" s="20">
        <v>7202</v>
      </c>
      <c r="C41" s="21" t="s">
        <v>58</v>
      </c>
      <c r="D41" s="22">
        <v>656807</v>
      </c>
      <c r="E41" s="22">
        <f>193193+104950</f>
        <v>298143</v>
      </c>
      <c r="F41" s="22">
        <f>+E41+D41</f>
        <v>954950</v>
      </c>
      <c r="G41" s="22">
        <f>+'[1]2024'!S134</f>
        <v>187127.98</v>
      </c>
      <c r="H41" s="22">
        <f>+'[1]2025'!S134</f>
        <v>184084.25</v>
      </c>
      <c r="I41" s="22">
        <f>+'[1]2026'!S134</f>
        <v>0</v>
      </c>
      <c r="J41" s="22">
        <f>+'[1]2027'!S134</f>
        <v>0</v>
      </c>
      <c r="K41" s="22">
        <f>+'[1]2028'!S134</f>
        <v>0</v>
      </c>
      <c r="L41" s="22">
        <f>+'[1]2029'!S134</f>
        <v>0</v>
      </c>
      <c r="M41" s="13">
        <f>+L41+K41+J41++I41+H41+G41</f>
        <v>371212.23</v>
      </c>
      <c r="N41" s="22">
        <f>[1]Presupuestos!N42-pagos!M41</f>
        <v>583737.77</v>
      </c>
      <c r="P41" s="78">
        <f t="shared" si="3"/>
        <v>0.38872425781454523</v>
      </c>
    </row>
    <row r="42" spans="1:16" ht="15.75" thickBot="1" x14ac:dyDescent="0.3">
      <c r="A42" s="60"/>
      <c r="B42" s="42"/>
      <c r="C42" s="24" t="s">
        <v>59</v>
      </c>
      <c r="D42" s="61">
        <f>135224+9+61771</f>
        <v>197004</v>
      </c>
      <c r="E42" s="61">
        <f>739000+39767-61771</f>
        <v>716996</v>
      </c>
      <c r="F42" s="61">
        <f>+E42+D42</f>
        <v>914000</v>
      </c>
      <c r="G42" s="61">
        <f>+'[1]2024'!S135</f>
        <v>0</v>
      </c>
      <c r="H42" s="61">
        <f>+'[1]2025'!S135</f>
        <v>0</v>
      </c>
      <c r="I42" s="61">
        <f>+'[1]2026'!S135</f>
        <v>0</v>
      </c>
      <c r="J42" s="61">
        <f>+'[1]2027'!S135</f>
        <v>0</v>
      </c>
      <c r="K42" s="61">
        <f>+'[1]2028'!S135</f>
        <v>0</v>
      </c>
      <c r="L42" s="61">
        <f>+'[1]2029'!S135</f>
        <v>0</v>
      </c>
      <c r="M42" s="27">
        <f>+L42+K42+J42+I42+H42+G42</f>
        <v>0</v>
      </c>
      <c r="N42" s="27">
        <f>[1]Presupuestos!N43-pagos!M42</f>
        <v>914000</v>
      </c>
      <c r="P42" s="79">
        <f t="shared" si="3"/>
        <v>0</v>
      </c>
    </row>
    <row r="43" spans="1:16" ht="15.75" thickBot="1" x14ac:dyDescent="0.3">
      <c r="D43" s="62">
        <f>+D42+D39+D36+D35+D34+D33+D32+D31+D26+D25+D21+D20+D19+D16+D15+D4</f>
        <v>101287211</v>
      </c>
      <c r="E43" s="63">
        <f>+E42+E39+E36+E35+E34+E33+E32+E31+E26+E25+E21+E20+E19+E16+E15+E4</f>
        <v>45712789.100000001</v>
      </c>
      <c r="F43" s="63">
        <f>+F42+F39+F36+F35+F34+F33+F32+F31+F26+F25+F21+F20+F19+F16+F15+F4</f>
        <v>147000000.09999999</v>
      </c>
      <c r="G43" s="62">
        <f>+G42+G39+G36+G35+G34+G33+G32+G31+G26+G25+G21+G20+G19+G16+G15+G4</f>
        <v>7430716.7811111119</v>
      </c>
      <c r="H43" s="63">
        <f t="shared" ref="H43:M43" si="13">+H42+H39+H36+H35+H34+H33+H32+H31+H26+H25+H21+H20+H19+H16+H15+H4</f>
        <v>9695239.4199999999</v>
      </c>
      <c r="I43" s="63">
        <f t="shared" si="13"/>
        <v>1271663.0299999998</v>
      </c>
      <c r="J43" s="63">
        <f t="shared" si="13"/>
        <v>0</v>
      </c>
      <c r="K43" s="63">
        <f t="shared" si="13"/>
        <v>0</v>
      </c>
      <c r="L43" s="63">
        <f t="shared" si="13"/>
        <v>0</v>
      </c>
      <c r="M43" s="64">
        <f t="shared" si="13"/>
        <v>18397619.231111113</v>
      </c>
      <c r="N43" s="64">
        <f>[1]Presupuestos!N44-pagos!M43</f>
        <v>128602380.86888888</v>
      </c>
      <c r="P43" s="80">
        <f t="shared" si="3"/>
        <v>0.12515387223534508</v>
      </c>
    </row>
  </sheetData>
  <mergeCells count="12">
    <mergeCell ref="A36:A41"/>
    <mergeCell ref="A2:A3"/>
    <mergeCell ref="B2:B3"/>
    <mergeCell ref="C2:C3"/>
    <mergeCell ref="D2:F2"/>
    <mergeCell ref="G2:P2"/>
    <mergeCell ref="A4:A14"/>
    <mergeCell ref="A16:A30"/>
    <mergeCell ref="O17:O18"/>
    <mergeCell ref="O22:O24"/>
    <mergeCell ref="A32:A35"/>
    <mergeCell ref="A1:P1"/>
  </mergeCells>
  <pageMargins left="0.7" right="0.7" top="0.75" bottom="0.75" header="0.3" footer="0.3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Pascual Pérez</dc:creator>
  <cp:lastModifiedBy>Eduardo Pascual Pérez</cp:lastModifiedBy>
  <dcterms:created xsi:type="dcterms:W3CDTF">2025-11-12T10:04:46Z</dcterms:created>
  <dcterms:modified xsi:type="dcterms:W3CDTF">2025-11-12T10:16:15Z</dcterms:modified>
</cp:coreProperties>
</file>